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5480" windowHeight="1164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GOS_ANAR" localSheetId="0">Arkusz1!$A$6:$AA$105</definedName>
  </definedNames>
  <calcPr calcId="145621"/>
</workbook>
</file>

<file path=xl/calcChain.xml><?xml version="1.0" encoding="utf-8"?>
<calcChain xmlns="http://schemas.openxmlformats.org/spreadsheetml/2006/main">
  <c r="AB105" i="1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4"/>
  <c r="B4" s="1"/>
  <c r="L2"/>
  <c r="AB1"/>
  <c r="Z106"/>
  <c r="U106"/>
  <c r="N106"/>
  <c r="H106"/>
  <c r="Y106"/>
  <c r="M106"/>
  <c r="F106"/>
  <c r="S106"/>
  <c r="X106"/>
  <c r="Q106"/>
  <c r="L106"/>
  <c r="C106"/>
  <c r="W106"/>
  <c r="O106"/>
  <c r="J106"/>
</calcChain>
</file>

<file path=xl/connections.xml><?xml version="1.0" encoding="utf-8"?>
<connections xmlns="http://schemas.openxmlformats.org/spreadsheetml/2006/main">
  <connection id="1" sourceFile="C:\CLIPPER.PRG\AWRSP\Awrsp.Ran\2007\GOS_ANAR.DBF" odcFile="C:\Documents and Settings\osuch\Moje dokumenty\Moje źródła danych\GOS_ANAR.odc" keepAlive="1" name="GOS_ANAR2" type="5" refreshedVersion="2" background="1" refreshOnLoad="1" saveData="1">
    <dbPr connection="Provider=Microsoft.Jet.OLEDB.4.0;User ID=Admin;Data Source=c:\Clip_Prg\AWRSP\AWRSP.Ran\2011\;Mode=Read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elect Top 100 RANK, RANK_, NAZSKR, WOJ, GPR, WDP, WDP_R, WDDzG,WDDzG_R,  WWD, WWD_R, WPB, WPS, WGGO, WP, WP_R, PO, PO_R, DO, DO_R, ITW, ITW_R, PP, PPcZ, PUR, WBG, MS From RankS Order By Rank"/>
  </connection>
</connections>
</file>

<file path=xl/sharedStrings.xml><?xml version="1.0" encoding="utf-8"?>
<sst xmlns="http://schemas.openxmlformats.org/spreadsheetml/2006/main" count="369" uniqueCount="140">
  <si>
    <t>Pozycja wg miernika syntetycznego</t>
  </si>
  <si>
    <t>Nazwa przedsiębiorstwa</t>
  </si>
  <si>
    <t>PKD</t>
  </si>
  <si>
    <t>Wskaźniki dochodowości:</t>
  </si>
  <si>
    <t>Wskaźnik wartości dodanej</t>
  </si>
  <si>
    <t>Wskaźniki płynności</t>
  </si>
  <si>
    <t>Wskaźnik generowania gotówki operacyjnej</t>
  </si>
  <si>
    <t>Wydajność pracy</t>
  </si>
  <si>
    <t>Przychody ogółem</t>
  </si>
  <si>
    <t>Dochód ogółem</t>
  </si>
  <si>
    <t>Indeks tworzenia wartości</t>
  </si>
  <si>
    <t>Pracujący</t>
  </si>
  <si>
    <t>Pow. użytków rolnych</t>
  </si>
  <si>
    <t>Wsk. bonitacji gleb</t>
  </si>
  <si>
    <t>Miernik syntetyczny
(6+8+15+17+21)</t>
  </si>
  <si>
    <t>pracy</t>
  </si>
  <si>
    <t>działaln. gospod.</t>
  </si>
  <si>
    <t>przeciętnie w roku</t>
  </si>
  <si>
    <t>w tym członkowie</t>
  </si>
  <si>
    <t>bieżący</t>
  </si>
  <si>
    <t>szybki</t>
  </si>
  <si>
    <t>woj.</t>
  </si>
  <si>
    <t>zł</t>
  </si>
  <si>
    <t>poz.</t>
  </si>
  <si>
    <t>%</t>
  </si>
  <si>
    <t>ln</t>
  </si>
  <si>
    <t>tys. zł/os.</t>
  </si>
  <si>
    <t>tys. zł</t>
  </si>
  <si>
    <t>os.</t>
  </si>
  <si>
    <t>ha</t>
  </si>
  <si>
    <t>pkt.</t>
  </si>
  <si>
    <t>RSP Hopkie</t>
  </si>
  <si>
    <t>Lubel</t>
  </si>
  <si>
    <t>R</t>
  </si>
  <si>
    <t>SPR Wierzbnik</t>
  </si>
  <si>
    <t>Opol</t>
  </si>
  <si>
    <t>RSP Krzywa</t>
  </si>
  <si>
    <t>Podlas</t>
  </si>
  <si>
    <t>M</t>
  </si>
  <si>
    <t>RSP Wydrowice</t>
  </si>
  <si>
    <t>RKS Łaszczyn</t>
  </si>
  <si>
    <t>WielPol</t>
  </si>
  <si>
    <t>RSP Gierałcice</t>
  </si>
  <si>
    <t>RSP Krzywizna</t>
  </si>
  <si>
    <t>RSP Rostkowice</t>
  </si>
  <si>
    <t>RSP Ponięcice</t>
  </si>
  <si>
    <t>Śląsk</t>
  </si>
  <si>
    <t>RSP Maniów Wielki</t>
  </si>
  <si>
    <t>DolŚlą</t>
  </si>
  <si>
    <t>RSP Rusocin</t>
  </si>
  <si>
    <t>RSP Sułków</t>
  </si>
  <si>
    <t>RSP Boguchwałów</t>
  </si>
  <si>
    <t>RSP Gronowice</t>
  </si>
  <si>
    <t>SPR Bodzanów</t>
  </si>
  <si>
    <t>RSP Rudziczka</t>
  </si>
  <si>
    <t>-</t>
  </si>
  <si>
    <t>RSP Nowaki</t>
  </si>
  <si>
    <t>RSP Kujakowice Górne</t>
  </si>
  <si>
    <t>RSP Otylin</t>
  </si>
  <si>
    <t>Z</t>
  </si>
  <si>
    <t>RSP Stara Kamienica</t>
  </si>
  <si>
    <t>RSP Koczergi</t>
  </si>
  <si>
    <t>RKS Bądecz</t>
  </si>
  <si>
    <t>RSP T.KOŚCIUSZKI Tomkowice</t>
  </si>
  <si>
    <t>SGR Bliszczyce</t>
  </si>
  <si>
    <t>RSP Wietlin III</t>
  </si>
  <si>
    <t>PodKarp</t>
  </si>
  <si>
    <t>RSP Smardy Górne z/s Unieszów</t>
  </si>
  <si>
    <t>RSP XXXLECIA DOLNEGO ŚLĄSKA Czernica</t>
  </si>
  <si>
    <t>RSP Biskupów</t>
  </si>
  <si>
    <t>RSP NOWE ŻYCIE Przezwody</t>
  </si>
  <si>
    <t>Święt</t>
  </si>
  <si>
    <t>SR-W Niziny</t>
  </si>
  <si>
    <t>RSP Cichobórz</t>
  </si>
  <si>
    <t>RSP NADBUŻANKA Kryłów</t>
  </si>
  <si>
    <t>Brak zgody</t>
  </si>
  <si>
    <t>RSP Grochy-Krupy</t>
  </si>
  <si>
    <t>Mazow</t>
  </si>
  <si>
    <t>SPR Łaszczówka</t>
  </si>
  <si>
    <t>SPR Żurawce II</t>
  </si>
  <si>
    <t>RSP Kubice</t>
  </si>
  <si>
    <t>RSP Wilamowa</t>
  </si>
  <si>
    <t>RSP Piastoszyn</t>
  </si>
  <si>
    <t>Kuj-Pom</t>
  </si>
  <si>
    <t>RSP PRZEŁOM Pastuchów</t>
  </si>
  <si>
    <t>RSP ZGODA Jeziorki Kosztowskie</t>
  </si>
  <si>
    <t>RSP Miejsce Odrzańskie</t>
  </si>
  <si>
    <t>RSP Żychlin</t>
  </si>
  <si>
    <t>RSP Dorożki</t>
  </si>
  <si>
    <t>RSP PRZYJAŹŃ Golasowice</t>
  </si>
  <si>
    <t>RSP PRZEŁOM Linowo</t>
  </si>
  <si>
    <t>RSP Chrzelice</t>
  </si>
  <si>
    <t>RSP ZGODA Grodziszcze</t>
  </si>
  <si>
    <t>RSP Sadki</t>
  </si>
  <si>
    <t>RSP Siekierzyce</t>
  </si>
  <si>
    <t>RSP Prusinowice</t>
  </si>
  <si>
    <t>SPR DIAMENT Otfinów</t>
  </si>
  <si>
    <t>MałoPol</t>
  </si>
  <si>
    <t>I</t>
  </si>
  <si>
    <t>RSP Szychowice</t>
  </si>
  <si>
    <t>RSP Rzecko</t>
  </si>
  <si>
    <t>ZachPom</t>
  </si>
  <si>
    <t>RSP Nowa Wieś Głubczycka</t>
  </si>
  <si>
    <t>RSP NOWE POLE Górzno</t>
  </si>
  <si>
    <t>RSP Kuniów</t>
  </si>
  <si>
    <t>RSP Rudnicze z/s Rudniczyn</t>
  </si>
  <si>
    <t>RSP Gościęcin</t>
  </si>
  <si>
    <t>RSP Łukowo</t>
  </si>
  <si>
    <t>RSP Iwiny</t>
  </si>
  <si>
    <t>RSP LEPSZY BYT Pawonków</t>
  </si>
  <si>
    <t>RSP Raszewo Włościańskie</t>
  </si>
  <si>
    <t>RSP JEDNOŚĆ Rów</t>
  </si>
  <si>
    <t>RSP JUTRZENKA Lubieszewo</t>
  </si>
  <si>
    <t>RSP Urbanowo</t>
  </si>
  <si>
    <t>SPR Jarosław</t>
  </si>
  <si>
    <t>RSP Sulmierzyce</t>
  </si>
  <si>
    <t>Łódz</t>
  </si>
  <si>
    <t>RSP Biała</t>
  </si>
  <si>
    <t>RSP ZGODA Nieszawa</t>
  </si>
  <si>
    <t>Pomor</t>
  </si>
  <si>
    <t>RSP PRZYJAŹŃ Biskupin</t>
  </si>
  <si>
    <t>RSP Meszno</t>
  </si>
  <si>
    <t>Spółdzielcza Agrofirma Szczekociny</t>
  </si>
  <si>
    <t>RSP SPRAWIEDLIWOŚĆ Hermanowo</t>
  </si>
  <si>
    <t>RSP Zubry</t>
  </si>
  <si>
    <t>RSP PRZYSZŁOŚĆ Stara Obra</t>
  </si>
  <si>
    <t>RSP Siedleczko</t>
  </si>
  <si>
    <t>RKS Skoraszewice z/s Krzyżanki</t>
  </si>
  <si>
    <t>RSP POSTĘP Przybysławice</t>
  </si>
  <si>
    <t>RSP Małe Czyste</t>
  </si>
  <si>
    <t>RSP Kazin</t>
  </si>
  <si>
    <t>RSP Kuklinów</t>
  </si>
  <si>
    <t>SPR Miesiączkowo</t>
  </si>
  <si>
    <t>RSP JEDNOŚĆ Frączki</t>
  </si>
  <si>
    <t>War-Maz</t>
  </si>
  <si>
    <t>RSP POSTĘP Jasionka</t>
  </si>
  <si>
    <t>RSP PRZYSZŁOŚĆ Sobota</t>
  </si>
  <si>
    <t>RSP Kownaty Borowe</t>
  </si>
  <si>
    <t>SPR Szczurawice</t>
  </si>
  <si>
    <t>RSP Kozłów Biskupi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</si>
</sst>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5"/>
      <name val="Arial Narrow"/>
      <family val="2"/>
      <charset val="238"/>
    </font>
    <font>
      <sz val="6"/>
      <name val="Arial Narrow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2" fontId="2" fillId="0" borderId="8" xfId="0" applyNumberFormat="1" applyFont="1" applyBorder="1" applyAlignment="1">
      <alignment horizontal="centerContinuous" vertical="center"/>
    </xf>
    <xf numFmtId="2" fontId="2" fillId="0" borderId="2" xfId="0" applyNumberFormat="1" applyFont="1" applyBorder="1" applyAlignment="1">
      <alignment horizontal="centerContinuous" vertical="center"/>
    </xf>
    <xf numFmtId="2" fontId="2" fillId="0" borderId="0" xfId="0" applyNumberFormat="1" applyFont="1" applyBorder="1" applyAlignment="1">
      <alignment horizontal="centerContinuous" vertical="center"/>
    </xf>
    <xf numFmtId="2" fontId="2" fillId="0" borderId="11" xfId="0" applyNumberFormat="1" applyFont="1" applyBorder="1" applyAlignment="1">
      <alignment horizontal="centerContinuous" vertical="center"/>
    </xf>
    <xf numFmtId="2" fontId="2" fillId="0" borderId="1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Continuous" vertical="center"/>
    </xf>
    <xf numFmtId="49" fontId="2" fillId="0" borderId="11" xfId="0" applyNumberFormat="1" applyFont="1" applyBorder="1" applyAlignment="1">
      <alignment horizontal="centerContinuous" vertical="center"/>
    </xf>
    <xf numFmtId="3" fontId="5" fillId="2" borderId="11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0" fontId="7" fillId="0" borderId="17" xfId="0" applyFont="1" applyBorder="1"/>
    <xf numFmtId="1" fontId="1" fillId="0" borderId="21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7" fillId="0" borderId="17" xfId="0" applyNumberFormat="1" applyFont="1" applyBorder="1"/>
    <xf numFmtId="1" fontId="1" fillId="0" borderId="10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1" fontId="1" fillId="0" borderId="26" xfId="0" applyNumberFormat="1" applyFont="1" applyBorder="1" applyAlignment="1">
      <alignment horizontal="right"/>
    </xf>
    <xf numFmtId="1" fontId="2" fillId="0" borderId="27" xfId="0" applyNumberFormat="1" applyFont="1" applyBorder="1" applyAlignment="1">
      <alignment horizontal="right"/>
    </xf>
    <xf numFmtId="1" fontId="2" fillId="0" borderId="28" xfId="0" applyNumberFormat="1" applyFont="1" applyBorder="1" applyAlignment="1">
      <alignment horizontal="left"/>
    </xf>
    <xf numFmtId="49" fontId="2" fillId="0" borderId="29" xfId="0" applyNumberFormat="1" applyFont="1" applyBorder="1" applyAlignment="1">
      <alignment horizontal="left"/>
    </xf>
    <xf numFmtId="49" fontId="2" fillId="0" borderId="27" xfId="0" applyNumberFormat="1" applyFont="1" applyBorder="1" applyAlignment="1">
      <alignment horizontal="left"/>
    </xf>
    <xf numFmtId="3" fontId="2" fillId="0" borderId="28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164" fontId="2" fillId="0" borderId="27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1" fontId="1" fillId="0" borderId="27" xfId="0" applyNumberFormat="1" applyFont="1" applyBorder="1" applyAlignment="1">
      <alignment horizontal="right"/>
    </xf>
    <xf numFmtId="1" fontId="1" fillId="0" borderId="30" xfId="0" applyNumberFormat="1" applyFont="1" applyBorder="1" applyAlignment="1">
      <alignment horizontal="right"/>
    </xf>
    <xf numFmtId="1" fontId="2" fillId="0" borderId="20" xfId="0" applyNumberFormat="1" applyFont="1" applyBorder="1" applyAlignment="1">
      <alignment horizontal="right"/>
    </xf>
    <xf numFmtId="1" fontId="2" fillId="0" borderId="31" xfId="0" applyNumberFormat="1" applyFont="1" applyBorder="1" applyAlignment="1">
      <alignment horizontal="left"/>
    </xf>
    <xf numFmtId="49" fontId="2" fillId="0" borderId="32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left"/>
    </xf>
    <xf numFmtId="3" fontId="2" fillId="0" borderId="31" xfId="0" applyNumberFormat="1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1" fontId="1" fillId="0" borderId="20" xfId="0" applyNumberFormat="1" applyFont="1" applyBorder="1" applyAlignment="1">
      <alignment horizontal="right"/>
    </xf>
    <xf numFmtId="1" fontId="1" fillId="0" borderId="33" xfId="0" applyNumberFormat="1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1" fontId="2" fillId="0" borderId="23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right"/>
    </xf>
    <xf numFmtId="49" fontId="2" fillId="0" borderId="22" xfId="0" applyNumberFormat="1" applyFont="1" applyBorder="1" applyAlignment="1">
      <alignment horizontal="left"/>
    </xf>
    <xf numFmtId="3" fontId="2" fillId="0" borderId="23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1" fontId="1" fillId="0" borderId="22" xfId="0" applyNumberFormat="1" applyFont="1" applyBorder="1" applyAlignment="1">
      <alignment horizontal="right"/>
    </xf>
    <xf numFmtId="164" fontId="2" fillId="0" borderId="25" xfId="0" applyNumberFormat="1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1" fontId="7" fillId="0" borderId="0" xfId="0" applyNumberFormat="1" applyFont="1"/>
    <xf numFmtId="2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1" fontId="8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SP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nkS"/>
      <sheetName val="TP-RankS-GPR"/>
      <sheetName val="RankS-Full"/>
      <sheetName val="RankS-100"/>
      <sheetName val="RankS_3"/>
    </sheetNames>
    <sheetDataSet>
      <sheetData sheetId="0"/>
      <sheetData sheetId="1">
        <row r="3">
          <cell r="A3" t="str">
            <v>GPR</v>
          </cell>
        </row>
      </sheetData>
      <sheetData sheetId="2">
        <row r="4">
          <cell r="B4">
            <v>2011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GOS_ANAR" headers="0" refreshOnLoad="1" growShrinkType="overwriteClear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28">
    <queryTableFields count="27">
      <queryTableField id="1" name="RANK"/>
      <queryTableField id="2" name="RANK_"/>
      <queryTableField id="3" name="NAZSKR"/>
      <queryTableField id="4" name="WOJ"/>
      <queryTableField id="5" name="GPR"/>
      <queryTableField id="6" name="WDP"/>
      <queryTableField id="7" name="WDP_R"/>
      <queryTableField id="8" name="WDDzG"/>
      <queryTableField id="9" name="WDDzG_R"/>
      <queryTableField id="10" name="WWD"/>
      <queryTableField id="11" name="WWD_R"/>
      <queryTableField id="12" name="WPB"/>
      <queryTableField id="13" name="WPS"/>
      <queryTableField id="14" name="WGGO"/>
      <queryTableField id="15" name="WP"/>
      <queryTableField id="16" name="WP_R"/>
      <queryTableField id="17" name="PO"/>
      <queryTableField id="18" name="PO_R"/>
      <queryTableField id="19" name="DO"/>
      <queryTableField id="20" name="DO_R"/>
      <queryTableField id="21" name="ITW"/>
      <queryTableField id="22" name="ITW_R"/>
      <queryTableField id="23" name="PP"/>
      <queryTableField id="24" name="PPcZ"/>
      <queryTableField id="25" name="PUR"/>
      <queryTableField id="26" name="WBG"/>
      <queryTableField id="27" name="MS"/>
    </queryTableFields>
  </queryTableRefresh>
</query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6"/>
  <sheetViews>
    <sheetView tabSelected="1" zoomScale="150" zoomScaleNormal="150" workbookViewId="0">
      <selection activeCell="C1" sqref="C1:D3"/>
    </sheetView>
  </sheetViews>
  <sheetFormatPr defaultRowHeight="15"/>
  <cols>
    <col min="1" max="2" width="4.140625" style="81" customWidth="1"/>
    <col min="3" max="3" width="26.42578125" style="81" customWidth="1"/>
    <col min="4" max="4" width="6.7109375" style="81" customWidth="1"/>
    <col min="5" max="5" width="4.140625" style="81" customWidth="1"/>
    <col min="6" max="6" width="5.85546875" style="82" customWidth="1"/>
    <col min="7" max="7" width="4.140625" style="83" customWidth="1"/>
    <col min="8" max="8" width="5" style="84" customWidth="1"/>
    <col min="9" max="9" width="4.140625" style="83" customWidth="1"/>
    <col min="10" max="10" width="5" style="84" customWidth="1"/>
    <col min="11" max="11" width="4.140625" style="83" customWidth="1"/>
    <col min="12" max="14" width="9.28515625" style="84" customWidth="1"/>
    <col min="15" max="15" width="7.5703125" style="85" customWidth="1"/>
    <col min="16" max="16" width="4.140625" style="83" customWidth="1"/>
    <col min="17" max="17" width="7.5703125" style="86" customWidth="1"/>
    <col min="18" max="18" width="3.5703125" style="83" bestFit="1" customWidth="1"/>
    <col min="19" max="19" width="6.7109375" style="85" customWidth="1"/>
    <col min="20" max="20" width="3.5703125" style="83" bestFit="1" customWidth="1"/>
    <col min="21" max="21" width="4.140625" style="84" customWidth="1"/>
    <col min="22" max="22" width="4.140625" style="83" customWidth="1"/>
    <col min="23" max="23" width="7.5703125" style="85" customWidth="1"/>
    <col min="24" max="24" width="6.7109375" style="85" customWidth="1"/>
    <col min="25" max="25" width="7.5703125" style="86" customWidth="1"/>
    <col min="26" max="26" width="8.42578125" style="84" customWidth="1"/>
    <col min="27" max="27" width="6.7109375" style="87" customWidth="1"/>
    <col min="28" max="28" width="7.5703125" style="85" customWidth="1"/>
  </cols>
  <sheetData>
    <row r="1" spans="1:28">
      <c r="A1" s="88" t="s">
        <v>0</v>
      </c>
      <c r="B1" s="89"/>
      <c r="C1" s="92" t="s">
        <v>1</v>
      </c>
      <c r="D1" s="93"/>
      <c r="E1" s="96" t="s">
        <v>2</v>
      </c>
      <c r="F1" s="99" t="s">
        <v>3</v>
      </c>
      <c r="G1" s="100"/>
      <c r="H1" s="100"/>
      <c r="I1" s="101"/>
      <c r="J1" s="102" t="s">
        <v>4</v>
      </c>
      <c r="K1" s="103"/>
      <c r="L1" s="1" t="s">
        <v>5</v>
      </c>
      <c r="M1" s="2"/>
      <c r="N1" s="125" t="s">
        <v>6</v>
      </c>
      <c r="O1" s="102" t="s">
        <v>7</v>
      </c>
      <c r="P1" s="103"/>
      <c r="Q1" s="102" t="s">
        <v>8</v>
      </c>
      <c r="R1" s="103"/>
      <c r="S1" s="102" t="s">
        <v>9</v>
      </c>
      <c r="T1" s="103"/>
      <c r="U1" s="102" t="s">
        <v>10</v>
      </c>
      <c r="V1" s="103"/>
      <c r="W1" s="121" t="s">
        <v>11</v>
      </c>
      <c r="X1" s="122"/>
      <c r="Y1" s="123" t="s">
        <v>12</v>
      </c>
      <c r="Z1" s="106" t="s">
        <v>13</v>
      </c>
      <c r="AA1" s="109" t="s">
        <v>14</v>
      </c>
      <c r="AB1" s="112" t="str">
        <f>+CONCATENATE("Pozycja wg kol. ",AA5)</f>
        <v>Pozycja wg kol. 26</v>
      </c>
    </row>
    <row r="2" spans="1:28">
      <c r="A2" s="90"/>
      <c r="B2" s="91"/>
      <c r="C2" s="94"/>
      <c r="D2" s="95"/>
      <c r="E2" s="97"/>
      <c r="F2" s="114" t="s">
        <v>15</v>
      </c>
      <c r="G2" s="115"/>
      <c r="H2" s="114" t="s">
        <v>16</v>
      </c>
      <c r="I2" s="115"/>
      <c r="J2" s="104"/>
      <c r="K2" s="105"/>
      <c r="L2" s="3" t="str">
        <f>+CONCATENATE("na 31.12.",A4,":")</f>
        <v>na 31.12.2011:</v>
      </c>
      <c r="M2" s="4"/>
      <c r="N2" s="126"/>
      <c r="O2" s="104"/>
      <c r="P2" s="105"/>
      <c r="Q2" s="104"/>
      <c r="R2" s="105"/>
      <c r="S2" s="104"/>
      <c r="T2" s="105"/>
      <c r="U2" s="104"/>
      <c r="V2" s="105"/>
      <c r="W2" s="118" t="s">
        <v>17</v>
      </c>
      <c r="X2" s="119" t="s">
        <v>18</v>
      </c>
      <c r="Y2" s="124"/>
      <c r="Z2" s="107"/>
      <c r="AA2" s="110"/>
      <c r="AB2" s="113"/>
    </row>
    <row r="3" spans="1:28">
      <c r="A3" s="90"/>
      <c r="B3" s="91"/>
      <c r="C3" s="94"/>
      <c r="D3" s="95"/>
      <c r="E3" s="97"/>
      <c r="F3" s="116"/>
      <c r="G3" s="117"/>
      <c r="H3" s="116"/>
      <c r="I3" s="117"/>
      <c r="J3" s="104"/>
      <c r="K3" s="105"/>
      <c r="L3" s="5" t="s">
        <v>19</v>
      </c>
      <c r="M3" s="5" t="s">
        <v>20</v>
      </c>
      <c r="N3" s="127"/>
      <c r="O3" s="104"/>
      <c r="P3" s="105"/>
      <c r="Q3" s="104"/>
      <c r="R3" s="105"/>
      <c r="S3" s="104"/>
      <c r="T3" s="105"/>
      <c r="U3" s="104"/>
      <c r="V3" s="105"/>
      <c r="W3" s="118"/>
      <c r="X3" s="120"/>
      <c r="Y3" s="124"/>
      <c r="Z3" s="108"/>
      <c r="AA3" s="111"/>
      <c r="AB3" s="113"/>
    </row>
    <row r="4" spans="1:28" ht="15.75" thickBot="1">
      <c r="A4" s="6">
        <f>+'[1]RankS-Full'!B4</f>
        <v>2011</v>
      </c>
      <c r="B4" s="7">
        <f>+A4-1</f>
        <v>2010</v>
      </c>
      <c r="C4" s="8"/>
      <c r="D4" s="9" t="s">
        <v>21</v>
      </c>
      <c r="E4" s="98"/>
      <c r="F4" s="10" t="s">
        <v>22</v>
      </c>
      <c r="G4" s="11" t="s">
        <v>23</v>
      </c>
      <c r="H4" s="12" t="s">
        <v>24</v>
      </c>
      <c r="I4" s="11" t="s">
        <v>23</v>
      </c>
      <c r="J4" s="12" t="s">
        <v>24</v>
      </c>
      <c r="K4" s="11" t="s">
        <v>23</v>
      </c>
      <c r="L4" s="12" t="s">
        <v>25</v>
      </c>
      <c r="M4" s="12" t="s">
        <v>25</v>
      </c>
      <c r="N4" s="13" t="s">
        <v>24</v>
      </c>
      <c r="O4" s="14" t="s">
        <v>26</v>
      </c>
      <c r="P4" s="11" t="s">
        <v>23</v>
      </c>
      <c r="Q4" s="10" t="s">
        <v>27</v>
      </c>
      <c r="R4" s="11" t="s">
        <v>23</v>
      </c>
      <c r="S4" s="14" t="s">
        <v>27</v>
      </c>
      <c r="T4" s="11" t="s">
        <v>23</v>
      </c>
      <c r="U4" s="12" t="s">
        <v>25</v>
      </c>
      <c r="V4" s="11" t="s">
        <v>23</v>
      </c>
      <c r="W4" s="14" t="s">
        <v>28</v>
      </c>
      <c r="X4" s="14" t="s">
        <v>28</v>
      </c>
      <c r="Y4" s="10" t="s">
        <v>29</v>
      </c>
      <c r="Z4" s="15" t="s">
        <v>25</v>
      </c>
      <c r="AA4" s="16" t="s">
        <v>30</v>
      </c>
      <c r="AB4" s="17"/>
    </row>
    <row r="5" spans="1:28" ht="15.75" thickBot="1">
      <c r="A5" s="18">
        <v>1</v>
      </c>
      <c r="B5" s="19">
        <v>2</v>
      </c>
      <c r="C5" s="20">
        <v>3</v>
      </c>
      <c r="D5" s="21"/>
      <c r="E5" s="21">
        <v>4</v>
      </c>
      <c r="F5" s="21">
        <v>5</v>
      </c>
      <c r="G5" s="21">
        <v>6</v>
      </c>
      <c r="H5" s="21">
        <v>7</v>
      </c>
      <c r="I5" s="21">
        <v>8</v>
      </c>
      <c r="J5" s="21">
        <v>9</v>
      </c>
      <c r="K5" s="21">
        <v>10</v>
      </c>
      <c r="L5" s="21">
        <v>11</v>
      </c>
      <c r="M5" s="21">
        <v>12</v>
      </c>
      <c r="N5" s="21">
        <v>13</v>
      </c>
      <c r="O5" s="21">
        <v>14</v>
      </c>
      <c r="P5" s="21">
        <v>15</v>
      </c>
      <c r="Q5" s="21">
        <v>16</v>
      </c>
      <c r="R5" s="21">
        <v>17</v>
      </c>
      <c r="S5" s="21">
        <v>18</v>
      </c>
      <c r="T5" s="21">
        <v>19</v>
      </c>
      <c r="U5" s="21">
        <v>20</v>
      </c>
      <c r="V5" s="21">
        <v>21</v>
      </c>
      <c r="W5" s="21">
        <v>22</v>
      </c>
      <c r="X5" s="21">
        <v>23</v>
      </c>
      <c r="Y5" s="21">
        <v>24</v>
      </c>
      <c r="Z5" s="21">
        <v>25</v>
      </c>
      <c r="AA5" s="22">
        <v>26</v>
      </c>
      <c r="AB5" s="23">
        <f>+A5</f>
        <v>1</v>
      </c>
    </row>
    <row r="6" spans="1:28">
      <c r="A6" s="24">
        <v>1</v>
      </c>
      <c r="B6" s="25">
        <v>1</v>
      </c>
      <c r="C6" s="26" t="s">
        <v>31</v>
      </c>
      <c r="D6" s="27" t="s">
        <v>32</v>
      </c>
      <c r="E6" s="28" t="s">
        <v>33</v>
      </c>
      <c r="F6" s="29">
        <v>180000</v>
      </c>
      <c r="G6" s="25">
        <v>3</v>
      </c>
      <c r="H6" s="30">
        <v>39.009300000000003</v>
      </c>
      <c r="I6" s="25">
        <v>21</v>
      </c>
      <c r="J6" s="31">
        <v>54.481400000000001</v>
      </c>
      <c r="K6" s="25">
        <v>19</v>
      </c>
      <c r="L6" s="30">
        <v>40.267400000000002</v>
      </c>
      <c r="M6" s="30">
        <v>30.402799999999999</v>
      </c>
      <c r="N6" s="30">
        <v>31.711400000000001</v>
      </c>
      <c r="O6" s="32">
        <v>185.23679999999999</v>
      </c>
      <c r="P6" s="25">
        <v>7</v>
      </c>
      <c r="Q6" s="33">
        <v>12920</v>
      </c>
      <c r="R6" s="25">
        <v>8</v>
      </c>
      <c r="S6" s="32">
        <v>5040</v>
      </c>
      <c r="T6" s="25">
        <v>7</v>
      </c>
      <c r="U6" s="30">
        <v>1.2875000000000001</v>
      </c>
      <c r="V6" s="25">
        <v>19</v>
      </c>
      <c r="W6" s="32">
        <v>38</v>
      </c>
      <c r="X6" s="32">
        <v>28</v>
      </c>
      <c r="Y6" s="33">
        <v>978</v>
      </c>
      <c r="Z6" s="30">
        <v>1.4887999999999999</v>
      </c>
      <c r="AA6" s="34">
        <v>58</v>
      </c>
      <c r="AB6" s="35">
        <f>+A6</f>
        <v>1</v>
      </c>
    </row>
    <row r="7" spans="1:28">
      <c r="A7" s="36">
        <v>2</v>
      </c>
      <c r="B7" s="37">
        <v>3</v>
      </c>
      <c r="C7" s="38" t="s">
        <v>34</v>
      </c>
      <c r="D7" s="39" t="s">
        <v>35</v>
      </c>
      <c r="E7" s="40" t="s">
        <v>33</v>
      </c>
      <c r="F7" s="41">
        <v>187583.3333</v>
      </c>
      <c r="G7" s="37">
        <v>2</v>
      </c>
      <c r="H7" s="42">
        <v>48.680799999999998</v>
      </c>
      <c r="I7" s="37">
        <v>7</v>
      </c>
      <c r="J7" s="43">
        <v>63.516399999999997</v>
      </c>
      <c r="K7" s="37">
        <v>7</v>
      </c>
      <c r="L7" s="42">
        <v>8.4092000000000002</v>
      </c>
      <c r="M7" s="42">
        <v>6.9539</v>
      </c>
      <c r="N7" s="42">
        <v>35.8245</v>
      </c>
      <c r="O7" s="44">
        <v>244.75</v>
      </c>
      <c r="P7" s="37">
        <v>3</v>
      </c>
      <c r="Q7" s="45">
        <v>4624</v>
      </c>
      <c r="R7" s="37">
        <v>44</v>
      </c>
      <c r="S7" s="44">
        <v>2251</v>
      </c>
      <c r="T7" s="37">
        <v>13</v>
      </c>
      <c r="U7" s="42">
        <v>2.0181</v>
      </c>
      <c r="V7" s="37">
        <v>4</v>
      </c>
      <c r="W7" s="44">
        <v>12</v>
      </c>
      <c r="X7" s="44">
        <v>12</v>
      </c>
      <c r="Y7" s="45">
        <v>613</v>
      </c>
      <c r="Z7" s="42">
        <v>1.2789999999999999</v>
      </c>
      <c r="AA7" s="46">
        <v>60</v>
      </c>
      <c r="AB7" s="35">
        <f t="shared" ref="AB7:AB70" si="0">+A7</f>
        <v>2</v>
      </c>
    </row>
    <row r="8" spans="1:28">
      <c r="A8" s="36">
        <v>3</v>
      </c>
      <c r="B8" s="37">
        <v>4</v>
      </c>
      <c r="C8" s="38" t="s">
        <v>36</v>
      </c>
      <c r="D8" s="39" t="s">
        <v>37</v>
      </c>
      <c r="E8" s="40" t="s">
        <v>38</v>
      </c>
      <c r="F8" s="41">
        <v>237800</v>
      </c>
      <c r="G8" s="37">
        <v>1</v>
      </c>
      <c r="H8" s="42">
        <v>32.7468</v>
      </c>
      <c r="I8" s="37">
        <v>44</v>
      </c>
      <c r="J8" s="43">
        <v>39.620600000000003</v>
      </c>
      <c r="K8" s="37">
        <v>77</v>
      </c>
      <c r="L8" s="42">
        <v>3.5958999999999999</v>
      </c>
      <c r="M8" s="42">
        <v>2.2050000000000001</v>
      </c>
      <c r="N8" s="42">
        <v>27.7075</v>
      </c>
      <c r="O8" s="44">
        <v>288.2</v>
      </c>
      <c r="P8" s="37">
        <v>1</v>
      </c>
      <c r="Q8" s="45">
        <v>7274</v>
      </c>
      <c r="R8" s="37">
        <v>17</v>
      </c>
      <c r="S8" s="44">
        <v>2382</v>
      </c>
      <c r="T8" s="37">
        <v>10</v>
      </c>
      <c r="U8" s="42">
        <v>1.5351999999999999</v>
      </c>
      <c r="V8" s="37">
        <v>10</v>
      </c>
      <c r="W8" s="44">
        <v>10</v>
      </c>
      <c r="X8" s="44">
        <v>10</v>
      </c>
      <c r="Y8" s="45">
        <v>585</v>
      </c>
      <c r="Z8" s="42">
        <v>0.84130000000000005</v>
      </c>
      <c r="AA8" s="46">
        <v>73</v>
      </c>
      <c r="AB8" s="35">
        <f t="shared" si="0"/>
        <v>3</v>
      </c>
    </row>
    <row r="9" spans="1:28">
      <c r="A9" s="36">
        <v>4</v>
      </c>
      <c r="B9" s="37">
        <v>23</v>
      </c>
      <c r="C9" s="38" t="s">
        <v>39</v>
      </c>
      <c r="D9" s="39" t="s">
        <v>35</v>
      </c>
      <c r="E9" s="40" t="s">
        <v>33</v>
      </c>
      <c r="F9" s="41">
        <v>128075.7576</v>
      </c>
      <c r="G9" s="37">
        <v>8</v>
      </c>
      <c r="H9" s="42">
        <v>36.291400000000003</v>
      </c>
      <c r="I9" s="37">
        <v>27</v>
      </c>
      <c r="J9" s="43">
        <v>49.502000000000002</v>
      </c>
      <c r="K9" s="37">
        <v>32</v>
      </c>
      <c r="L9" s="42">
        <v>15.353899999999999</v>
      </c>
      <c r="M9" s="42">
        <v>10.3224</v>
      </c>
      <c r="N9" s="42">
        <v>25.537099999999999</v>
      </c>
      <c r="O9" s="44">
        <v>174.697</v>
      </c>
      <c r="P9" s="37">
        <v>9</v>
      </c>
      <c r="Q9" s="45">
        <v>23292</v>
      </c>
      <c r="R9" s="37">
        <v>7</v>
      </c>
      <c r="S9" s="44">
        <v>8453</v>
      </c>
      <c r="T9" s="37">
        <v>2</v>
      </c>
      <c r="U9" s="42">
        <v>1.1228</v>
      </c>
      <c r="V9" s="37">
        <v>25</v>
      </c>
      <c r="W9" s="44">
        <v>66</v>
      </c>
      <c r="X9" s="44">
        <v>66</v>
      </c>
      <c r="Y9" s="45">
        <v>3671</v>
      </c>
      <c r="Z9" s="42">
        <v>0.81859999999999999</v>
      </c>
      <c r="AA9" s="46">
        <v>76</v>
      </c>
      <c r="AB9" s="35">
        <f t="shared" si="0"/>
        <v>4</v>
      </c>
    </row>
    <row r="10" spans="1:28">
      <c r="A10" s="36">
        <v>5</v>
      </c>
      <c r="B10" s="37">
        <v>114</v>
      </c>
      <c r="C10" s="38" t="s">
        <v>40</v>
      </c>
      <c r="D10" s="39" t="s">
        <v>41</v>
      </c>
      <c r="E10" s="40" t="s">
        <v>38</v>
      </c>
      <c r="F10" s="41">
        <v>124052.63159999999</v>
      </c>
      <c r="G10" s="37">
        <v>10</v>
      </c>
      <c r="H10" s="42">
        <v>46.738100000000003</v>
      </c>
      <c r="I10" s="37">
        <v>8</v>
      </c>
      <c r="J10" s="43">
        <v>55.8596</v>
      </c>
      <c r="K10" s="37">
        <v>17</v>
      </c>
      <c r="L10" s="42">
        <v>7.4202000000000004</v>
      </c>
      <c r="M10" s="42">
        <v>6.5427999999999997</v>
      </c>
      <c r="N10" s="42">
        <v>32.037700000000001</v>
      </c>
      <c r="O10" s="44">
        <v>148.26320000000001</v>
      </c>
      <c r="P10" s="37">
        <v>16</v>
      </c>
      <c r="Q10" s="45">
        <v>5043</v>
      </c>
      <c r="R10" s="37">
        <v>41</v>
      </c>
      <c r="S10" s="44">
        <v>2357</v>
      </c>
      <c r="T10" s="37">
        <v>11</v>
      </c>
      <c r="U10" s="42">
        <v>2.605</v>
      </c>
      <c r="V10" s="37">
        <v>2</v>
      </c>
      <c r="W10" s="44">
        <v>19</v>
      </c>
      <c r="X10" s="44">
        <v>19</v>
      </c>
      <c r="Y10" s="45">
        <v>325</v>
      </c>
      <c r="Z10" s="42">
        <v>0.60870000000000002</v>
      </c>
      <c r="AA10" s="46">
        <v>77</v>
      </c>
      <c r="AB10" s="35">
        <f t="shared" si="0"/>
        <v>5</v>
      </c>
    </row>
    <row r="11" spans="1:28">
      <c r="A11" s="36">
        <v>6</v>
      </c>
      <c r="B11" s="37">
        <v>30</v>
      </c>
      <c r="C11" s="38" t="s">
        <v>42</v>
      </c>
      <c r="D11" s="39" t="s">
        <v>35</v>
      </c>
      <c r="E11" s="40" t="s">
        <v>33</v>
      </c>
      <c r="F11" s="41">
        <v>123272.7273</v>
      </c>
      <c r="G11" s="37">
        <v>11</v>
      </c>
      <c r="H11" s="42">
        <v>39.620199999999997</v>
      </c>
      <c r="I11" s="37">
        <v>19</v>
      </c>
      <c r="J11" s="43">
        <v>49.832000000000001</v>
      </c>
      <c r="K11" s="37">
        <v>29</v>
      </c>
      <c r="L11" s="42">
        <v>1.9515</v>
      </c>
      <c r="M11" s="42">
        <v>1.5354000000000001</v>
      </c>
      <c r="N11" s="42">
        <v>19.361499999999999</v>
      </c>
      <c r="O11" s="44">
        <v>155.0455</v>
      </c>
      <c r="P11" s="37">
        <v>13</v>
      </c>
      <c r="Q11" s="45">
        <v>6845</v>
      </c>
      <c r="R11" s="37">
        <v>20</v>
      </c>
      <c r="S11" s="44">
        <v>2712</v>
      </c>
      <c r="T11" s="37">
        <v>9</v>
      </c>
      <c r="U11" s="42">
        <v>1.1295999999999999</v>
      </c>
      <c r="V11" s="37">
        <v>24</v>
      </c>
      <c r="W11" s="44">
        <v>22</v>
      </c>
      <c r="X11" s="44">
        <v>22</v>
      </c>
      <c r="Y11" s="45">
        <v>970</v>
      </c>
      <c r="Z11" s="42">
        <v>1.3332999999999999</v>
      </c>
      <c r="AA11" s="46">
        <v>87</v>
      </c>
      <c r="AB11" s="35">
        <f t="shared" si="0"/>
        <v>6</v>
      </c>
    </row>
    <row r="12" spans="1:28">
      <c r="A12" s="36">
        <v>7</v>
      </c>
      <c r="B12" s="37">
        <v>14</v>
      </c>
      <c r="C12" s="38" t="s">
        <v>43</v>
      </c>
      <c r="D12" s="39" t="s">
        <v>35</v>
      </c>
      <c r="E12" s="40" t="s">
        <v>33</v>
      </c>
      <c r="F12" s="41">
        <v>126846.1538</v>
      </c>
      <c r="G12" s="37">
        <v>9</v>
      </c>
      <c r="H12" s="42">
        <v>41.673000000000002</v>
      </c>
      <c r="I12" s="37">
        <v>14</v>
      </c>
      <c r="J12" s="43">
        <v>55.5471</v>
      </c>
      <c r="K12" s="37">
        <v>18</v>
      </c>
      <c r="L12" s="42">
        <v>3.1787000000000001</v>
      </c>
      <c r="M12" s="42">
        <v>1.9927999999999999</v>
      </c>
      <c r="N12" s="42">
        <v>39.297400000000003</v>
      </c>
      <c r="O12" s="44">
        <v>169.07689999999999</v>
      </c>
      <c r="P12" s="37">
        <v>10</v>
      </c>
      <c r="Q12" s="45">
        <v>3957</v>
      </c>
      <c r="R12" s="37">
        <v>56</v>
      </c>
      <c r="S12" s="44">
        <v>1649</v>
      </c>
      <c r="T12" s="37">
        <v>27</v>
      </c>
      <c r="U12" s="42">
        <v>2.1896</v>
      </c>
      <c r="V12" s="37">
        <v>3</v>
      </c>
      <c r="W12" s="44">
        <v>13</v>
      </c>
      <c r="X12" s="44">
        <v>13</v>
      </c>
      <c r="Y12" s="45">
        <v>500</v>
      </c>
      <c r="Z12" s="42">
        <v>1.0720000000000001</v>
      </c>
      <c r="AA12" s="46">
        <v>92</v>
      </c>
      <c r="AB12" s="35">
        <f t="shared" si="0"/>
        <v>7</v>
      </c>
    </row>
    <row r="13" spans="1:28">
      <c r="A13" s="36">
        <v>8</v>
      </c>
      <c r="B13" s="37">
        <v>34</v>
      </c>
      <c r="C13" s="38" t="s">
        <v>44</v>
      </c>
      <c r="D13" s="39" t="s">
        <v>35</v>
      </c>
      <c r="E13" s="40" t="s">
        <v>33</v>
      </c>
      <c r="F13" s="41">
        <v>113062.5</v>
      </c>
      <c r="G13" s="37">
        <v>16</v>
      </c>
      <c r="H13" s="42">
        <v>43.153599999999997</v>
      </c>
      <c r="I13" s="37">
        <v>12</v>
      </c>
      <c r="J13" s="43">
        <v>58.754800000000003</v>
      </c>
      <c r="K13" s="37">
        <v>14</v>
      </c>
      <c r="L13" s="42">
        <v>18.033100000000001</v>
      </c>
      <c r="M13" s="42">
        <v>12.2155</v>
      </c>
      <c r="N13" s="42">
        <v>30.0578</v>
      </c>
      <c r="O13" s="44">
        <v>153.9375</v>
      </c>
      <c r="P13" s="37">
        <v>14</v>
      </c>
      <c r="Q13" s="45">
        <v>4192</v>
      </c>
      <c r="R13" s="37">
        <v>51</v>
      </c>
      <c r="S13" s="44">
        <v>1809</v>
      </c>
      <c r="T13" s="37">
        <v>23</v>
      </c>
      <c r="U13" s="42">
        <v>1.8187</v>
      </c>
      <c r="V13" s="37">
        <v>7</v>
      </c>
      <c r="W13" s="44">
        <v>16</v>
      </c>
      <c r="X13" s="44">
        <v>16</v>
      </c>
      <c r="Y13" s="45">
        <v>363</v>
      </c>
      <c r="Z13" s="42">
        <v>1.5723</v>
      </c>
      <c r="AA13" s="46">
        <v>100</v>
      </c>
      <c r="AB13" s="35">
        <f t="shared" si="0"/>
        <v>8</v>
      </c>
    </row>
    <row r="14" spans="1:28">
      <c r="A14" s="36">
        <v>9</v>
      </c>
      <c r="B14" s="37">
        <v>21</v>
      </c>
      <c r="C14" s="38" t="s">
        <v>45</v>
      </c>
      <c r="D14" s="39" t="s">
        <v>46</v>
      </c>
      <c r="E14" s="40" t="s">
        <v>33</v>
      </c>
      <c r="F14" s="41">
        <v>172777.77780000001</v>
      </c>
      <c r="G14" s="37">
        <v>5</v>
      </c>
      <c r="H14" s="42">
        <v>34.153300000000002</v>
      </c>
      <c r="I14" s="37">
        <v>36</v>
      </c>
      <c r="J14" s="43">
        <v>49.483899999999998</v>
      </c>
      <c r="K14" s="37">
        <v>33</v>
      </c>
      <c r="L14" s="42">
        <v>13.242100000000001</v>
      </c>
      <c r="M14" s="42">
        <v>7.3895</v>
      </c>
      <c r="N14" s="42">
        <v>26.0229</v>
      </c>
      <c r="O14" s="44">
        <v>250.33330000000001</v>
      </c>
      <c r="P14" s="37">
        <v>2</v>
      </c>
      <c r="Q14" s="45">
        <v>4553</v>
      </c>
      <c r="R14" s="37">
        <v>46</v>
      </c>
      <c r="S14" s="44">
        <v>1555</v>
      </c>
      <c r="T14" s="37">
        <v>33</v>
      </c>
      <c r="U14" s="42">
        <v>1.2592000000000001</v>
      </c>
      <c r="V14" s="37">
        <v>20</v>
      </c>
      <c r="W14" s="44">
        <v>9</v>
      </c>
      <c r="X14" s="44">
        <v>9</v>
      </c>
      <c r="Y14" s="45">
        <v>564</v>
      </c>
      <c r="Z14" s="42">
        <v>1.4823</v>
      </c>
      <c r="AA14" s="46">
        <v>109</v>
      </c>
      <c r="AB14" s="35">
        <f t="shared" si="0"/>
        <v>9</v>
      </c>
    </row>
    <row r="15" spans="1:28">
      <c r="A15" s="47">
        <v>10</v>
      </c>
      <c r="B15" s="48">
        <v>7</v>
      </c>
      <c r="C15" s="49" t="s">
        <v>47</v>
      </c>
      <c r="D15" s="50" t="s">
        <v>48</v>
      </c>
      <c r="E15" s="51" t="s">
        <v>33</v>
      </c>
      <c r="F15" s="52">
        <v>128250</v>
      </c>
      <c r="G15" s="48">
        <v>7</v>
      </c>
      <c r="H15" s="53">
        <v>38.455800000000004</v>
      </c>
      <c r="I15" s="48">
        <v>22</v>
      </c>
      <c r="J15" s="54">
        <v>61.206899999999997</v>
      </c>
      <c r="K15" s="48">
        <v>9</v>
      </c>
      <c r="L15" s="53">
        <v>5.8611000000000004</v>
      </c>
      <c r="M15" s="53">
        <v>3.9931000000000001</v>
      </c>
      <c r="N15" s="53">
        <v>41.604199999999999</v>
      </c>
      <c r="O15" s="55">
        <v>204.125</v>
      </c>
      <c r="P15" s="48">
        <v>5</v>
      </c>
      <c r="Q15" s="56">
        <v>2668</v>
      </c>
      <c r="R15" s="48">
        <v>74</v>
      </c>
      <c r="S15" s="55">
        <v>1026</v>
      </c>
      <c r="T15" s="48">
        <v>50</v>
      </c>
      <c r="U15" s="53">
        <v>1.9542999999999999</v>
      </c>
      <c r="V15" s="48">
        <v>5</v>
      </c>
      <c r="W15" s="55">
        <v>8</v>
      </c>
      <c r="X15" s="55">
        <v>8</v>
      </c>
      <c r="Y15" s="56">
        <v>408</v>
      </c>
      <c r="Z15" s="53">
        <v>1.4254</v>
      </c>
      <c r="AA15" s="57">
        <v>113</v>
      </c>
      <c r="AB15" s="35">
        <f t="shared" si="0"/>
        <v>10</v>
      </c>
    </row>
    <row r="16" spans="1:28">
      <c r="A16" s="36">
        <v>11</v>
      </c>
      <c r="B16" s="37">
        <v>12</v>
      </c>
      <c r="C16" s="38" t="s">
        <v>49</v>
      </c>
      <c r="D16" s="39" t="s">
        <v>35</v>
      </c>
      <c r="E16" s="40" t="s">
        <v>33</v>
      </c>
      <c r="F16" s="41">
        <v>96086.9565</v>
      </c>
      <c r="G16" s="37">
        <v>22</v>
      </c>
      <c r="H16" s="42">
        <v>31.3386</v>
      </c>
      <c r="I16" s="37">
        <v>49</v>
      </c>
      <c r="J16" s="43">
        <v>43.193399999999997</v>
      </c>
      <c r="K16" s="37">
        <v>59</v>
      </c>
      <c r="L16" s="42">
        <v>4.1074000000000002</v>
      </c>
      <c r="M16" s="42">
        <v>2.9493999999999998</v>
      </c>
      <c r="N16" s="42">
        <v>24.664200000000001</v>
      </c>
      <c r="O16" s="44">
        <v>132.4348</v>
      </c>
      <c r="P16" s="37">
        <v>19</v>
      </c>
      <c r="Q16" s="45">
        <v>7052</v>
      </c>
      <c r="R16" s="37">
        <v>19</v>
      </c>
      <c r="S16" s="44">
        <v>2210</v>
      </c>
      <c r="T16" s="37">
        <v>15</v>
      </c>
      <c r="U16" s="42">
        <v>1.4523999999999999</v>
      </c>
      <c r="V16" s="37">
        <v>13</v>
      </c>
      <c r="W16" s="44">
        <v>23</v>
      </c>
      <c r="X16" s="44">
        <v>23</v>
      </c>
      <c r="Y16" s="45">
        <v>772</v>
      </c>
      <c r="Z16" s="42">
        <v>1.1588000000000001</v>
      </c>
      <c r="AA16" s="46">
        <v>122</v>
      </c>
      <c r="AB16" s="35">
        <f t="shared" si="0"/>
        <v>11</v>
      </c>
    </row>
    <row r="17" spans="1:28">
      <c r="A17" s="36">
        <v>12</v>
      </c>
      <c r="B17" s="37">
        <v>28</v>
      </c>
      <c r="C17" s="38" t="s">
        <v>50</v>
      </c>
      <c r="D17" s="39" t="s">
        <v>35</v>
      </c>
      <c r="E17" s="40" t="s">
        <v>33</v>
      </c>
      <c r="F17" s="41">
        <v>148166.6667</v>
      </c>
      <c r="G17" s="37">
        <v>6</v>
      </c>
      <c r="H17" s="42">
        <v>39.344999999999999</v>
      </c>
      <c r="I17" s="37">
        <v>20</v>
      </c>
      <c r="J17" s="43">
        <v>53.529499999999999</v>
      </c>
      <c r="K17" s="37">
        <v>20</v>
      </c>
      <c r="L17" s="42">
        <v>14.3195</v>
      </c>
      <c r="M17" s="42">
        <v>11.674099999999999</v>
      </c>
      <c r="N17" s="42">
        <v>38.5961</v>
      </c>
      <c r="O17" s="44">
        <v>186.07689999999999</v>
      </c>
      <c r="P17" s="37">
        <v>6</v>
      </c>
      <c r="Q17" s="45">
        <v>4519</v>
      </c>
      <c r="R17" s="37">
        <v>48</v>
      </c>
      <c r="S17" s="44">
        <v>1778</v>
      </c>
      <c r="T17" s="37">
        <v>24</v>
      </c>
      <c r="U17" s="42">
        <v>0.77129999999999999</v>
      </c>
      <c r="V17" s="37">
        <v>42</v>
      </c>
      <c r="W17" s="44">
        <v>13</v>
      </c>
      <c r="X17" s="44">
        <v>12</v>
      </c>
      <c r="Y17" s="45">
        <v>615</v>
      </c>
      <c r="Z17" s="42">
        <v>1.4916</v>
      </c>
      <c r="AA17" s="46">
        <v>122</v>
      </c>
      <c r="AB17" s="35">
        <f t="shared" si="0"/>
        <v>12</v>
      </c>
    </row>
    <row r="18" spans="1:28">
      <c r="A18" s="36">
        <v>13</v>
      </c>
      <c r="B18" s="37">
        <v>76</v>
      </c>
      <c r="C18" s="38" t="s">
        <v>51</v>
      </c>
      <c r="D18" s="39" t="s">
        <v>35</v>
      </c>
      <c r="E18" s="40" t="s">
        <v>33</v>
      </c>
      <c r="F18" s="41">
        <v>174600</v>
      </c>
      <c r="G18" s="37">
        <v>4</v>
      </c>
      <c r="H18" s="42">
        <v>49.127699999999997</v>
      </c>
      <c r="I18" s="37">
        <v>6</v>
      </c>
      <c r="J18" s="43">
        <v>60.157600000000002</v>
      </c>
      <c r="K18" s="37">
        <v>11</v>
      </c>
      <c r="L18" s="42">
        <v>106.2667</v>
      </c>
      <c r="M18" s="42">
        <v>79.133300000000006</v>
      </c>
      <c r="N18" s="42">
        <v>41.633800000000001</v>
      </c>
      <c r="O18" s="44">
        <v>213.8</v>
      </c>
      <c r="P18" s="37">
        <v>4</v>
      </c>
      <c r="Q18" s="45">
        <v>1777</v>
      </c>
      <c r="R18" s="37">
        <v>92</v>
      </c>
      <c r="S18" s="44">
        <v>873</v>
      </c>
      <c r="T18" s="37">
        <v>64</v>
      </c>
      <c r="U18" s="42">
        <v>1.1560999999999999</v>
      </c>
      <c r="V18" s="37">
        <v>23</v>
      </c>
      <c r="W18" s="44">
        <v>5</v>
      </c>
      <c r="X18" s="44">
        <v>5</v>
      </c>
      <c r="Y18" s="45">
        <v>272</v>
      </c>
      <c r="Z18" s="42">
        <v>1.6396999999999999</v>
      </c>
      <c r="AA18" s="46">
        <v>129</v>
      </c>
      <c r="AB18" s="35">
        <f t="shared" si="0"/>
        <v>13</v>
      </c>
    </row>
    <row r="19" spans="1:28">
      <c r="A19" s="36">
        <v>14</v>
      </c>
      <c r="B19" s="37">
        <v>10</v>
      </c>
      <c r="C19" s="38" t="s">
        <v>52</v>
      </c>
      <c r="D19" s="39" t="s">
        <v>35</v>
      </c>
      <c r="E19" s="40" t="s">
        <v>33</v>
      </c>
      <c r="F19" s="41">
        <v>109300</v>
      </c>
      <c r="G19" s="37">
        <v>17</v>
      </c>
      <c r="H19" s="42">
        <v>39.846899999999998</v>
      </c>
      <c r="I19" s="37">
        <v>18</v>
      </c>
      <c r="J19" s="43">
        <v>51.658799999999999</v>
      </c>
      <c r="K19" s="37">
        <v>25</v>
      </c>
      <c r="L19" s="42">
        <v>15.368399999999999</v>
      </c>
      <c r="M19" s="42">
        <v>8.6842000000000006</v>
      </c>
      <c r="N19" s="42">
        <v>33.760100000000001</v>
      </c>
      <c r="O19" s="44">
        <v>141.69999999999999</v>
      </c>
      <c r="P19" s="37">
        <v>17</v>
      </c>
      <c r="Q19" s="45">
        <v>2743</v>
      </c>
      <c r="R19" s="37">
        <v>71</v>
      </c>
      <c r="S19" s="44">
        <v>1093</v>
      </c>
      <c r="T19" s="37">
        <v>46</v>
      </c>
      <c r="U19" s="42">
        <v>1.5035000000000001</v>
      </c>
      <c r="V19" s="37">
        <v>11</v>
      </c>
      <c r="W19" s="44">
        <v>10</v>
      </c>
      <c r="X19" s="44">
        <v>10</v>
      </c>
      <c r="Y19" s="45">
        <v>484</v>
      </c>
      <c r="Z19" s="42">
        <v>0.81610000000000005</v>
      </c>
      <c r="AA19" s="46">
        <v>134</v>
      </c>
      <c r="AB19" s="35">
        <f t="shared" si="0"/>
        <v>14</v>
      </c>
    </row>
    <row r="20" spans="1:28">
      <c r="A20" s="36">
        <v>15</v>
      </c>
      <c r="B20" s="37">
        <v>52</v>
      </c>
      <c r="C20" s="38" t="s">
        <v>53</v>
      </c>
      <c r="D20" s="39" t="s">
        <v>35</v>
      </c>
      <c r="E20" s="40" t="s">
        <v>33</v>
      </c>
      <c r="F20" s="41">
        <v>122125</v>
      </c>
      <c r="G20" s="37">
        <v>12</v>
      </c>
      <c r="H20" s="42">
        <v>31.5518</v>
      </c>
      <c r="I20" s="37">
        <v>48</v>
      </c>
      <c r="J20" s="43">
        <v>45.712899999999998</v>
      </c>
      <c r="K20" s="37">
        <v>51</v>
      </c>
      <c r="L20" s="42">
        <v>2.5781999999999998</v>
      </c>
      <c r="M20" s="42">
        <v>1.7821</v>
      </c>
      <c r="N20" s="42">
        <v>21.766500000000001</v>
      </c>
      <c r="O20" s="44">
        <v>176.9375</v>
      </c>
      <c r="P20" s="37">
        <v>8</v>
      </c>
      <c r="Q20" s="45">
        <v>6193</v>
      </c>
      <c r="R20" s="37">
        <v>26</v>
      </c>
      <c r="S20" s="44">
        <v>1954</v>
      </c>
      <c r="T20" s="37">
        <v>19</v>
      </c>
      <c r="U20" s="42">
        <v>0.60409999999999997</v>
      </c>
      <c r="V20" s="37">
        <v>48</v>
      </c>
      <c r="W20" s="44">
        <v>16</v>
      </c>
      <c r="X20" s="44">
        <v>16</v>
      </c>
      <c r="Y20" s="45">
        <v>805</v>
      </c>
      <c r="Z20" s="42">
        <v>1.4349000000000001</v>
      </c>
      <c r="AA20" s="46">
        <v>142</v>
      </c>
      <c r="AB20" s="35">
        <f t="shared" si="0"/>
        <v>15</v>
      </c>
    </row>
    <row r="21" spans="1:28">
      <c r="A21" s="36">
        <v>16</v>
      </c>
      <c r="B21" s="37">
        <v>49</v>
      </c>
      <c r="C21" s="38" t="s">
        <v>54</v>
      </c>
      <c r="D21" s="39" t="s">
        <v>35</v>
      </c>
      <c r="E21" s="40" t="s">
        <v>33</v>
      </c>
      <c r="F21" s="41">
        <v>116416.6667</v>
      </c>
      <c r="G21" s="37">
        <v>14</v>
      </c>
      <c r="H21" s="42">
        <v>27.767800000000001</v>
      </c>
      <c r="I21" s="37">
        <v>66</v>
      </c>
      <c r="J21" s="43">
        <v>42.953699999999998</v>
      </c>
      <c r="K21" s="37">
        <v>60</v>
      </c>
      <c r="L21" s="42">
        <v>9.1643000000000008</v>
      </c>
      <c r="M21" s="42">
        <v>6.3007</v>
      </c>
      <c r="N21" s="42">
        <v>30.4893</v>
      </c>
      <c r="O21" s="44">
        <v>166.23079999999999</v>
      </c>
      <c r="P21" s="37">
        <v>12</v>
      </c>
      <c r="Q21" s="45">
        <v>5031</v>
      </c>
      <c r="R21" s="37">
        <v>42</v>
      </c>
      <c r="S21" s="44">
        <v>1397</v>
      </c>
      <c r="T21" s="37">
        <v>38</v>
      </c>
      <c r="U21" s="42">
        <v>1.3479000000000001</v>
      </c>
      <c r="V21" s="37">
        <v>15</v>
      </c>
      <c r="W21" s="44">
        <v>13</v>
      </c>
      <c r="X21" s="44">
        <v>12</v>
      </c>
      <c r="Y21" s="45">
        <v>522</v>
      </c>
      <c r="Z21" s="42">
        <v>1.4713000000000001</v>
      </c>
      <c r="AA21" s="46">
        <v>149</v>
      </c>
      <c r="AB21" s="35">
        <f t="shared" si="0"/>
        <v>16</v>
      </c>
    </row>
    <row r="22" spans="1:28">
      <c r="A22" s="36">
        <v>17</v>
      </c>
      <c r="B22" s="37" t="s">
        <v>55</v>
      </c>
      <c r="C22" s="38" t="s">
        <v>56</v>
      </c>
      <c r="D22" s="39" t="s">
        <v>35</v>
      </c>
      <c r="E22" s="40" t="s">
        <v>33</v>
      </c>
      <c r="F22" s="41">
        <v>113333.3333</v>
      </c>
      <c r="G22" s="37">
        <v>15</v>
      </c>
      <c r="H22" s="42">
        <v>52.550199999999997</v>
      </c>
      <c r="I22" s="37">
        <v>3</v>
      </c>
      <c r="J22" s="43">
        <v>59.196300000000001</v>
      </c>
      <c r="K22" s="37">
        <v>13</v>
      </c>
      <c r="L22" s="42">
        <v>13.103400000000001</v>
      </c>
      <c r="M22" s="42">
        <v>6.069</v>
      </c>
      <c r="N22" s="42">
        <v>43.431199999999997</v>
      </c>
      <c r="O22" s="44">
        <v>127.66670000000001</v>
      </c>
      <c r="P22" s="37">
        <v>21</v>
      </c>
      <c r="Q22" s="45">
        <v>647</v>
      </c>
      <c r="R22" s="37">
        <v>114</v>
      </c>
      <c r="S22" s="44">
        <v>340</v>
      </c>
      <c r="T22" s="37">
        <v>101</v>
      </c>
      <c r="U22" s="42">
        <v>2.9441000000000002</v>
      </c>
      <c r="V22" s="37">
        <v>1</v>
      </c>
      <c r="W22" s="44">
        <v>3</v>
      </c>
      <c r="X22" s="44">
        <v>3</v>
      </c>
      <c r="Y22" s="45">
        <v>122</v>
      </c>
      <c r="Z22" s="42">
        <v>1.7213000000000001</v>
      </c>
      <c r="AA22" s="46">
        <v>154</v>
      </c>
      <c r="AB22" s="35">
        <f t="shared" si="0"/>
        <v>17</v>
      </c>
    </row>
    <row r="23" spans="1:28">
      <c r="A23" s="36">
        <v>18</v>
      </c>
      <c r="B23" s="37">
        <v>13</v>
      </c>
      <c r="C23" s="38" t="s">
        <v>57</v>
      </c>
      <c r="D23" s="39" t="s">
        <v>35</v>
      </c>
      <c r="E23" s="40" t="s">
        <v>38</v>
      </c>
      <c r="F23" s="41">
        <v>81714.285699999993</v>
      </c>
      <c r="G23" s="37">
        <v>27</v>
      </c>
      <c r="H23" s="42">
        <v>35.594299999999997</v>
      </c>
      <c r="I23" s="37">
        <v>30</v>
      </c>
      <c r="J23" s="43">
        <v>49.051000000000002</v>
      </c>
      <c r="K23" s="37">
        <v>36</v>
      </c>
      <c r="L23" s="42">
        <v>8.0767000000000007</v>
      </c>
      <c r="M23" s="42">
        <v>4.1882000000000001</v>
      </c>
      <c r="N23" s="42">
        <v>19.730899999999998</v>
      </c>
      <c r="O23" s="44">
        <v>105.1</v>
      </c>
      <c r="P23" s="37">
        <v>35</v>
      </c>
      <c r="Q23" s="45">
        <v>6428</v>
      </c>
      <c r="R23" s="37">
        <v>23</v>
      </c>
      <c r="S23" s="44">
        <v>2288</v>
      </c>
      <c r="T23" s="37">
        <v>12</v>
      </c>
      <c r="U23" s="42">
        <v>0.76539999999999997</v>
      </c>
      <c r="V23" s="37">
        <v>44</v>
      </c>
      <c r="W23" s="44">
        <v>30</v>
      </c>
      <c r="X23" s="44">
        <v>28</v>
      </c>
      <c r="Y23" s="45">
        <v>990</v>
      </c>
      <c r="Z23" s="42">
        <v>0.95350000000000001</v>
      </c>
      <c r="AA23" s="46">
        <v>159</v>
      </c>
      <c r="AB23" s="35">
        <f t="shared" si="0"/>
        <v>18</v>
      </c>
    </row>
    <row r="24" spans="1:28">
      <c r="A24" s="36">
        <v>19</v>
      </c>
      <c r="B24" s="37">
        <v>35</v>
      </c>
      <c r="C24" s="38" t="s">
        <v>58</v>
      </c>
      <c r="D24" s="39" t="s">
        <v>41</v>
      </c>
      <c r="E24" s="40" t="s">
        <v>59</v>
      </c>
      <c r="F24" s="41">
        <v>102842.1053</v>
      </c>
      <c r="G24" s="37">
        <v>19</v>
      </c>
      <c r="H24" s="42">
        <v>32.027500000000003</v>
      </c>
      <c r="I24" s="37">
        <v>45</v>
      </c>
      <c r="J24" s="43">
        <v>43.4191</v>
      </c>
      <c r="K24" s="37">
        <v>57</v>
      </c>
      <c r="L24" s="42">
        <v>5.9302999999999999</v>
      </c>
      <c r="M24" s="42">
        <v>2.7383000000000002</v>
      </c>
      <c r="N24" s="42">
        <v>23.51</v>
      </c>
      <c r="O24" s="44">
        <v>139.4211</v>
      </c>
      <c r="P24" s="37">
        <v>18</v>
      </c>
      <c r="Q24" s="45">
        <v>6101</v>
      </c>
      <c r="R24" s="37">
        <v>27</v>
      </c>
      <c r="S24" s="44">
        <v>1954</v>
      </c>
      <c r="T24" s="37">
        <v>18</v>
      </c>
      <c r="U24" s="42">
        <v>0.55230000000000001</v>
      </c>
      <c r="V24" s="37">
        <v>51</v>
      </c>
      <c r="W24" s="44">
        <v>19</v>
      </c>
      <c r="X24" s="44">
        <v>19</v>
      </c>
      <c r="Y24" s="45">
        <v>594</v>
      </c>
      <c r="Z24" s="42">
        <v>0.8367</v>
      </c>
      <c r="AA24" s="46">
        <v>160</v>
      </c>
      <c r="AB24" s="35">
        <f t="shared" si="0"/>
        <v>19</v>
      </c>
    </row>
    <row r="25" spans="1:28">
      <c r="A25" s="47">
        <v>20</v>
      </c>
      <c r="B25" s="48">
        <v>2</v>
      </c>
      <c r="C25" s="49" t="s">
        <v>60</v>
      </c>
      <c r="D25" s="50" t="s">
        <v>48</v>
      </c>
      <c r="E25" s="51" t="s">
        <v>33</v>
      </c>
      <c r="F25" s="52">
        <v>97312.5</v>
      </c>
      <c r="G25" s="48">
        <v>21</v>
      </c>
      <c r="H25" s="53">
        <v>24.73</v>
      </c>
      <c r="I25" s="48">
        <v>77</v>
      </c>
      <c r="J25" s="54">
        <v>42.328499999999998</v>
      </c>
      <c r="K25" s="48">
        <v>64</v>
      </c>
      <c r="L25" s="53">
        <v>7.1897000000000002</v>
      </c>
      <c r="M25" s="53">
        <v>2.6408999999999998</v>
      </c>
      <c r="N25" s="53">
        <v>25.1952</v>
      </c>
      <c r="O25" s="55">
        <v>166.5625</v>
      </c>
      <c r="P25" s="48">
        <v>11</v>
      </c>
      <c r="Q25" s="56">
        <v>6296</v>
      </c>
      <c r="R25" s="48">
        <v>25</v>
      </c>
      <c r="S25" s="55">
        <v>1557</v>
      </c>
      <c r="T25" s="48">
        <v>32</v>
      </c>
      <c r="U25" s="53">
        <v>1.0852999999999999</v>
      </c>
      <c r="V25" s="48">
        <v>27</v>
      </c>
      <c r="W25" s="55">
        <v>16</v>
      </c>
      <c r="X25" s="55">
        <v>16</v>
      </c>
      <c r="Y25" s="56">
        <v>946</v>
      </c>
      <c r="Z25" s="53">
        <v>0.93130000000000002</v>
      </c>
      <c r="AA25" s="57">
        <v>161</v>
      </c>
      <c r="AB25" s="35">
        <f t="shared" si="0"/>
        <v>20</v>
      </c>
    </row>
    <row r="26" spans="1:28">
      <c r="A26" s="36">
        <v>21</v>
      </c>
      <c r="B26" s="37" t="s">
        <v>55</v>
      </c>
      <c r="C26" s="38" t="s">
        <v>61</v>
      </c>
      <c r="D26" s="39" t="s">
        <v>32</v>
      </c>
      <c r="E26" s="40" t="s">
        <v>33</v>
      </c>
      <c r="F26" s="41">
        <v>116666.6667</v>
      </c>
      <c r="G26" s="37">
        <v>13</v>
      </c>
      <c r="H26" s="42">
        <v>46.430799999999998</v>
      </c>
      <c r="I26" s="37">
        <v>9</v>
      </c>
      <c r="J26" s="43">
        <v>65.797600000000003</v>
      </c>
      <c r="K26" s="37">
        <v>5</v>
      </c>
      <c r="L26" s="42">
        <v>4.2352999999999996</v>
      </c>
      <c r="M26" s="42">
        <v>3.9411999999999998</v>
      </c>
      <c r="N26" s="42">
        <v>22.201499999999999</v>
      </c>
      <c r="O26" s="44">
        <v>117.7778</v>
      </c>
      <c r="P26" s="37">
        <v>26</v>
      </c>
      <c r="Q26" s="45">
        <v>1611</v>
      </c>
      <c r="R26" s="37">
        <v>96</v>
      </c>
      <c r="S26" s="44">
        <v>748</v>
      </c>
      <c r="T26" s="37">
        <v>74</v>
      </c>
      <c r="U26" s="42">
        <v>1.3320000000000001</v>
      </c>
      <c r="V26" s="37">
        <v>17</v>
      </c>
      <c r="W26" s="44">
        <v>9</v>
      </c>
      <c r="X26" s="44">
        <v>6</v>
      </c>
      <c r="Y26" s="45">
        <v>224</v>
      </c>
      <c r="Z26" s="42">
        <v>0.50449999999999995</v>
      </c>
      <c r="AA26" s="46">
        <v>161</v>
      </c>
      <c r="AB26" s="35">
        <f t="shared" si="0"/>
        <v>21</v>
      </c>
    </row>
    <row r="27" spans="1:28">
      <c r="A27" s="36">
        <v>22</v>
      </c>
      <c r="B27" s="37">
        <v>9</v>
      </c>
      <c r="C27" s="38" t="s">
        <v>62</v>
      </c>
      <c r="D27" s="39" t="s">
        <v>41</v>
      </c>
      <c r="E27" s="40" t="s">
        <v>59</v>
      </c>
      <c r="F27" s="41">
        <v>106344.8276</v>
      </c>
      <c r="G27" s="37">
        <v>18</v>
      </c>
      <c r="H27" s="42">
        <v>21.2346</v>
      </c>
      <c r="I27" s="37">
        <v>94</v>
      </c>
      <c r="J27" s="43">
        <v>30.505700000000001</v>
      </c>
      <c r="K27" s="37">
        <v>103</v>
      </c>
      <c r="L27" s="42">
        <v>2.5415000000000001</v>
      </c>
      <c r="M27" s="42">
        <v>1.2479</v>
      </c>
      <c r="N27" s="42">
        <v>15.0532</v>
      </c>
      <c r="O27" s="44">
        <v>152.77590000000001</v>
      </c>
      <c r="P27" s="37">
        <v>15</v>
      </c>
      <c r="Q27" s="45">
        <v>29047</v>
      </c>
      <c r="R27" s="37">
        <v>5</v>
      </c>
      <c r="S27" s="44">
        <v>6168</v>
      </c>
      <c r="T27" s="37">
        <v>3</v>
      </c>
      <c r="U27" s="42">
        <v>0.98299999999999998</v>
      </c>
      <c r="V27" s="37">
        <v>31</v>
      </c>
      <c r="W27" s="44">
        <v>58</v>
      </c>
      <c r="X27" s="44">
        <v>58</v>
      </c>
      <c r="Y27" s="45">
        <v>2330</v>
      </c>
      <c r="Z27" s="42">
        <v>0.91120000000000001</v>
      </c>
      <c r="AA27" s="46">
        <v>163</v>
      </c>
      <c r="AB27" s="35">
        <f t="shared" si="0"/>
        <v>22</v>
      </c>
    </row>
    <row r="28" spans="1:28">
      <c r="A28" s="36">
        <v>23</v>
      </c>
      <c r="B28" s="37" t="s">
        <v>55</v>
      </c>
      <c r="C28" s="38" t="s">
        <v>63</v>
      </c>
      <c r="D28" s="39" t="s">
        <v>48</v>
      </c>
      <c r="E28" s="40" t="s">
        <v>33</v>
      </c>
      <c r="F28" s="41">
        <v>82444.444399999993</v>
      </c>
      <c r="G28" s="37">
        <v>26</v>
      </c>
      <c r="H28" s="42">
        <v>25.750499999999999</v>
      </c>
      <c r="I28" s="37">
        <v>71</v>
      </c>
      <c r="J28" s="43">
        <v>35.727899999999998</v>
      </c>
      <c r="K28" s="37">
        <v>90</v>
      </c>
      <c r="L28" s="42">
        <v>14.476699999999999</v>
      </c>
      <c r="M28" s="42">
        <v>9.4884000000000004</v>
      </c>
      <c r="N28" s="42">
        <v>20.219100000000001</v>
      </c>
      <c r="O28" s="44">
        <v>108.36839999999999</v>
      </c>
      <c r="P28" s="37">
        <v>29</v>
      </c>
      <c r="Q28" s="45">
        <v>5763</v>
      </c>
      <c r="R28" s="37">
        <v>33</v>
      </c>
      <c r="S28" s="44">
        <v>1484</v>
      </c>
      <c r="T28" s="37">
        <v>36</v>
      </c>
      <c r="U28" s="42">
        <v>1.946</v>
      </c>
      <c r="V28" s="37">
        <v>6</v>
      </c>
      <c r="W28" s="44">
        <v>19</v>
      </c>
      <c r="X28" s="44">
        <v>18</v>
      </c>
      <c r="Y28" s="45">
        <v>415</v>
      </c>
      <c r="Z28" s="42">
        <v>1.4588000000000001</v>
      </c>
      <c r="AA28" s="46">
        <v>165</v>
      </c>
      <c r="AB28" s="35">
        <f t="shared" si="0"/>
        <v>23</v>
      </c>
    </row>
    <row r="29" spans="1:28">
      <c r="A29" s="36">
        <v>24</v>
      </c>
      <c r="B29" s="37">
        <v>71</v>
      </c>
      <c r="C29" s="38" t="s">
        <v>64</v>
      </c>
      <c r="D29" s="39" t="s">
        <v>35</v>
      </c>
      <c r="E29" s="40" t="s">
        <v>33</v>
      </c>
      <c r="F29" s="41">
        <v>98900</v>
      </c>
      <c r="G29" s="37">
        <v>20</v>
      </c>
      <c r="H29" s="42">
        <v>56.676200000000001</v>
      </c>
      <c r="I29" s="37">
        <v>2</v>
      </c>
      <c r="J29" s="43">
        <v>67.736400000000003</v>
      </c>
      <c r="K29" s="37">
        <v>3</v>
      </c>
      <c r="L29" s="42">
        <v>14.504300000000001</v>
      </c>
      <c r="M29" s="42">
        <v>9.0174000000000003</v>
      </c>
      <c r="N29" s="42">
        <v>33.352499999999999</v>
      </c>
      <c r="O29" s="44">
        <v>118.2</v>
      </c>
      <c r="P29" s="37">
        <v>23</v>
      </c>
      <c r="Q29" s="45">
        <v>1745</v>
      </c>
      <c r="R29" s="37">
        <v>93</v>
      </c>
      <c r="S29" s="44">
        <v>989</v>
      </c>
      <c r="T29" s="37">
        <v>53</v>
      </c>
      <c r="U29" s="42">
        <v>0.9395</v>
      </c>
      <c r="V29" s="37">
        <v>33</v>
      </c>
      <c r="W29" s="44">
        <v>10</v>
      </c>
      <c r="X29" s="44">
        <v>10</v>
      </c>
      <c r="Y29" s="45">
        <v>240</v>
      </c>
      <c r="Z29" s="42">
        <v>1.2</v>
      </c>
      <c r="AA29" s="46">
        <v>171</v>
      </c>
      <c r="AB29" s="35">
        <f t="shared" si="0"/>
        <v>24</v>
      </c>
    </row>
    <row r="30" spans="1:28">
      <c r="A30" s="36">
        <v>25</v>
      </c>
      <c r="B30" s="37">
        <v>27</v>
      </c>
      <c r="C30" s="38" t="s">
        <v>65</v>
      </c>
      <c r="D30" s="39" t="s">
        <v>66</v>
      </c>
      <c r="E30" s="40" t="s">
        <v>33</v>
      </c>
      <c r="F30" s="41">
        <v>76047.619000000006</v>
      </c>
      <c r="G30" s="37">
        <v>31</v>
      </c>
      <c r="H30" s="42">
        <v>43.314300000000003</v>
      </c>
      <c r="I30" s="37">
        <v>11</v>
      </c>
      <c r="J30" s="43">
        <v>63.113599999999998</v>
      </c>
      <c r="K30" s="37">
        <v>8</v>
      </c>
      <c r="L30" s="42">
        <v>6.0995999999999997</v>
      </c>
      <c r="M30" s="42">
        <v>3.4087000000000001</v>
      </c>
      <c r="N30" s="42">
        <v>27.398700000000002</v>
      </c>
      <c r="O30" s="44">
        <v>110.8095</v>
      </c>
      <c r="P30" s="37">
        <v>28</v>
      </c>
      <c r="Q30" s="45">
        <v>3687</v>
      </c>
      <c r="R30" s="37">
        <v>63</v>
      </c>
      <c r="S30" s="44">
        <v>1597</v>
      </c>
      <c r="T30" s="37">
        <v>31</v>
      </c>
      <c r="U30" s="42">
        <v>0.84279999999999999</v>
      </c>
      <c r="V30" s="37">
        <v>38</v>
      </c>
      <c r="W30" s="44">
        <v>21</v>
      </c>
      <c r="X30" s="44">
        <v>21</v>
      </c>
      <c r="Y30" s="45">
        <v>731</v>
      </c>
      <c r="Z30" s="42">
        <v>1.1956</v>
      </c>
      <c r="AA30" s="46">
        <v>171</v>
      </c>
      <c r="AB30" s="35">
        <f t="shared" si="0"/>
        <v>25</v>
      </c>
    </row>
    <row r="31" spans="1:28">
      <c r="A31" s="36">
        <v>26</v>
      </c>
      <c r="B31" s="37">
        <v>16</v>
      </c>
      <c r="C31" s="38" t="s">
        <v>67</v>
      </c>
      <c r="D31" s="39" t="s">
        <v>35</v>
      </c>
      <c r="E31" s="40" t="s">
        <v>33</v>
      </c>
      <c r="F31" s="41">
        <v>79307.692299999995</v>
      </c>
      <c r="G31" s="37">
        <v>28</v>
      </c>
      <c r="H31" s="42">
        <v>40.977699999999999</v>
      </c>
      <c r="I31" s="37">
        <v>15</v>
      </c>
      <c r="J31" s="43">
        <v>61.009500000000003</v>
      </c>
      <c r="K31" s="37">
        <v>10</v>
      </c>
      <c r="L31" s="42">
        <v>8.6881000000000004</v>
      </c>
      <c r="M31" s="42">
        <v>3.6055000000000001</v>
      </c>
      <c r="N31" s="42">
        <v>33.1479</v>
      </c>
      <c r="O31" s="44">
        <v>118.07689999999999</v>
      </c>
      <c r="P31" s="37">
        <v>24</v>
      </c>
      <c r="Q31" s="45">
        <v>2516</v>
      </c>
      <c r="R31" s="37">
        <v>79</v>
      </c>
      <c r="S31" s="44">
        <v>1031</v>
      </c>
      <c r="T31" s="37">
        <v>49</v>
      </c>
      <c r="U31" s="42">
        <v>1.1084000000000001</v>
      </c>
      <c r="V31" s="37">
        <v>26</v>
      </c>
      <c r="W31" s="44">
        <v>13</v>
      </c>
      <c r="X31" s="44">
        <v>13</v>
      </c>
      <c r="Y31" s="45">
        <v>504</v>
      </c>
      <c r="Z31" s="42">
        <v>1.1105</v>
      </c>
      <c r="AA31" s="46">
        <v>172</v>
      </c>
      <c r="AB31" s="35">
        <f t="shared" si="0"/>
        <v>26</v>
      </c>
    </row>
    <row r="32" spans="1:28">
      <c r="A32" s="36">
        <v>27</v>
      </c>
      <c r="B32" s="37">
        <v>60</v>
      </c>
      <c r="C32" s="38" t="s">
        <v>68</v>
      </c>
      <c r="D32" s="39" t="s">
        <v>48</v>
      </c>
      <c r="E32" s="40" t="s">
        <v>33</v>
      </c>
      <c r="F32" s="41">
        <v>73692.307700000005</v>
      </c>
      <c r="G32" s="37">
        <v>33</v>
      </c>
      <c r="H32" s="42">
        <v>37.276299999999999</v>
      </c>
      <c r="I32" s="37">
        <v>26</v>
      </c>
      <c r="J32" s="43">
        <v>59.688699999999997</v>
      </c>
      <c r="K32" s="37">
        <v>12</v>
      </c>
      <c r="L32" s="42">
        <v>3.2917000000000001</v>
      </c>
      <c r="M32" s="42">
        <v>1.8714</v>
      </c>
      <c r="N32" s="42">
        <v>26.049099999999999</v>
      </c>
      <c r="O32" s="44">
        <v>118</v>
      </c>
      <c r="P32" s="37">
        <v>25</v>
      </c>
      <c r="Q32" s="45">
        <v>2570</v>
      </c>
      <c r="R32" s="37">
        <v>75</v>
      </c>
      <c r="S32" s="44">
        <v>958</v>
      </c>
      <c r="T32" s="37">
        <v>57</v>
      </c>
      <c r="U32" s="42">
        <v>1.3394999999999999</v>
      </c>
      <c r="V32" s="37">
        <v>16</v>
      </c>
      <c r="W32" s="44">
        <v>13</v>
      </c>
      <c r="X32" s="44">
        <v>13</v>
      </c>
      <c r="Y32" s="45">
        <v>359</v>
      </c>
      <c r="Z32" s="42">
        <v>1.4373</v>
      </c>
      <c r="AA32" s="46">
        <v>175</v>
      </c>
      <c r="AB32" s="35">
        <f t="shared" si="0"/>
        <v>27</v>
      </c>
    </row>
    <row r="33" spans="1:28">
      <c r="A33" s="36">
        <v>28</v>
      </c>
      <c r="B33" s="37">
        <v>55</v>
      </c>
      <c r="C33" s="38" t="s">
        <v>69</v>
      </c>
      <c r="D33" s="39" t="s">
        <v>35</v>
      </c>
      <c r="E33" s="40" t="s">
        <v>33</v>
      </c>
      <c r="F33" s="41">
        <v>93909.090899999996</v>
      </c>
      <c r="G33" s="37">
        <v>23</v>
      </c>
      <c r="H33" s="42">
        <v>37.481900000000003</v>
      </c>
      <c r="I33" s="37">
        <v>24</v>
      </c>
      <c r="J33" s="43">
        <v>48.439799999999998</v>
      </c>
      <c r="K33" s="37">
        <v>38</v>
      </c>
      <c r="L33" s="42">
        <v>2.2323</v>
      </c>
      <c r="M33" s="42">
        <v>1.1697</v>
      </c>
      <c r="N33" s="42">
        <v>29.499300000000002</v>
      </c>
      <c r="O33" s="44">
        <v>121.36360000000001</v>
      </c>
      <c r="P33" s="37">
        <v>22</v>
      </c>
      <c r="Q33" s="45">
        <v>2756</v>
      </c>
      <c r="R33" s="37">
        <v>70</v>
      </c>
      <c r="S33" s="44">
        <v>1033</v>
      </c>
      <c r="T33" s="37">
        <v>48</v>
      </c>
      <c r="U33" s="42">
        <v>0.86209999999999998</v>
      </c>
      <c r="V33" s="37">
        <v>37</v>
      </c>
      <c r="W33" s="44">
        <v>11</v>
      </c>
      <c r="X33" s="44">
        <v>11</v>
      </c>
      <c r="Y33" s="45">
        <v>494</v>
      </c>
      <c r="Z33" s="42">
        <v>1.2428999999999999</v>
      </c>
      <c r="AA33" s="46">
        <v>176</v>
      </c>
      <c r="AB33" s="35">
        <f t="shared" si="0"/>
        <v>28</v>
      </c>
    </row>
    <row r="34" spans="1:28">
      <c r="A34" s="36">
        <v>29</v>
      </c>
      <c r="B34" s="37">
        <v>41</v>
      </c>
      <c r="C34" s="38" t="s">
        <v>70</v>
      </c>
      <c r="D34" s="39" t="s">
        <v>71</v>
      </c>
      <c r="E34" s="40" t="s">
        <v>38</v>
      </c>
      <c r="F34" s="41">
        <v>72892.857099999994</v>
      </c>
      <c r="G34" s="37">
        <v>34</v>
      </c>
      <c r="H34" s="42">
        <v>33.580100000000002</v>
      </c>
      <c r="I34" s="37">
        <v>42</v>
      </c>
      <c r="J34" s="43">
        <v>46.528500000000001</v>
      </c>
      <c r="K34" s="37">
        <v>48</v>
      </c>
      <c r="L34" s="42">
        <v>23.898</v>
      </c>
      <c r="M34" s="42">
        <v>13.4163</v>
      </c>
      <c r="N34" s="42">
        <v>17.194700000000001</v>
      </c>
      <c r="O34" s="44">
        <v>101</v>
      </c>
      <c r="P34" s="37">
        <v>39</v>
      </c>
      <c r="Q34" s="45">
        <v>6078</v>
      </c>
      <c r="R34" s="37">
        <v>28</v>
      </c>
      <c r="S34" s="44">
        <v>2041</v>
      </c>
      <c r="T34" s="37">
        <v>17</v>
      </c>
      <c r="U34" s="42">
        <v>0.63460000000000005</v>
      </c>
      <c r="V34" s="37">
        <v>47</v>
      </c>
      <c r="W34" s="44">
        <v>28</v>
      </c>
      <c r="X34" s="44">
        <v>28</v>
      </c>
      <c r="Y34" s="45">
        <v>736</v>
      </c>
      <c r="Z34" s="42">
        <v>1.1297999999999999</v>
      </c>
      <c r="AA34" s="46">
        <v>190</v>
      </c>
      <c r="AB34" s="35">
        <f t="shared" si="0"/>
        <v>29</v>
      </c>
    </row>
    <row r="35" spans="1:28">
      <c r="A35" s="47">
        <v>30</v>
      </c>
      <c r="B35" s="48" t="s">
        <v>55</v>
      </c>
      <c r="C35" s="49" t="s">
        <v>72</v>
      </c>
      <c r="D35" s="50" t="s">
        <v>66</v>
      </c>
      <c r="E35" s="51" t="s">
        <v>33</v>
      </c>
      <c r="F35" s="52">
        <v>64583.333299999998</v>
      </c>
      <c r="G35" s="48">
        <v>42</v>
      </c>
      <c r="H35" s="53">
        <v>40.554699999999997</v>
      </c>
      <c r="I35" s="48">
        <v>16</v>
      </c>
      <c r="J35" s="54">
        <v>57.273699999999998</v>
      </c>
      <c r="K35" s="48">
        <v>15</v>
      </c>
      <c r="L35" s="53">
        <v>1.6268</v>
      </c>
      <c r="M35" s="53">
        <v>0.79090000000000005</v>
      </c>
      <c r="N35" s="53">
        <v>30.438199999999998</v>
      </c>
      <c r="O35" s="55">
        <v>91.208299999999994</v>
      </c>
      <c r="P35" s="48">
        <v>46</v>
      </c>
      <c r="Q35" s="56">
        <v>3822</v>
      </c>
      <c r="R35" s="48">
        <v>60</v>
      </c>
      <c r="S35" s="55">
        <v>1550</v>
      </c>
      <c r="T35" s="48">
        <v>34</v>
      </c>
      <c r="U35" s="53">
        <v>1.0702</v>
      </c>
      <c r="V35" s="48">
        <v>28</v>
      </c>
      <c r="W35" s="55">
        <v>24</v>
      </c>
      <c r="X35" s="55">
        <v>24</v>
      </c>
      <c r="Y35" s="56">
        <v>538</v>
      </c>
      <c r="Z35" s="53">
        <v>1.1874</v>
      </c>
      <c r="AA35" s="57">
        <v>192</v>
      </c>
      <c r="AB35" s="35">
        <f t="shared" si="0"/>
        <v>30</v>
      </c>
    </row>
    <row r="36" spans="1:28">
      <c r="A36" s="36">
        <v>31</v>
      </c>
      <c r="B36" s="37">
        <v>70</v>
      </c>
      <c r="C36" s="38" t="s">
        <v>73</v>
      </c>
      <c r="D36" s="39" t="s">
        <v>32</v>
      </c>
      <c r="E36" s="40" t="s">
        <v>33</v>
      </c>
      <c r="F36" s="41">
        <v>50394.736799999999</v>
      </c>
      <c r="G36" s="37">
        <v>58</v>
      </c>
      <c r="H36" s="42">
        <v>50.782299999999999</v>
      </c>
      <c r="I36" s="37">
        <v>5</v>
      </c>
      <c r="J36" s="43">
        <v>64.863399999999999</v>
      </c>
      <c r="K36" s="37">
        <v>6</v>
      </c>
      <c r="L36" s="42">
        <v>52.6098</v>
      </c>
      <c r="M36" s="42">
        <v>41.707299999999996</v>
      </c>
      <c r="N36" s="42">
        <v>33.360100000000003</v>
      </c>
      <c r="O36" s="44">
        <v>64.368399999999994</v>
      </c>
      <c r="P36" s="37">
        <v>65</v>
      </c>
      <c r="Q36" s="45">
        <v>3771</v>
      </c>
      <c r="R36" s="37">
        <v>62</v>
      </c>
      <c r="S36" s="44">
        <v>1915</v>
      </c>
      <c r="T36" s="37">
        <v>20</v>
      </c>
      <c r="U36" s="42">
        <v>1.2504</v>
      </c>
      <c r="V36" s="37">
        <v>21</v>
      </c>
      <c r="W36" s="44">
        <v>38</v>
      </c>
      <c r="X36" s="44">
        <v>38</v>
      </c>
      <c r="Y36" s="45">
        <v>504</v>
      </c>
      <c r="Z36" s="42">
        <v>1.5905</v>
      </c>
      <c r="AA36" s="46">
        <v>211</v>
      </c>
      <c r="AB36" s="35">
        <f t="shared" si="0"/>
        <v>31</v>
      </c>
    </row>
    <row r="37" spans="1:28">
      <c r="A37" s="36">
        <v>32</v>
      </c>
      <c r="B37" s="37">
        <v>20</v>
      </c>
      <c r="C37" s="38" t="s">
        <v>74</v>
      </c>
      <c r="D37" s="39" t="s">
        <v>32</v>
      </c>
      <c r="E37" s="40" t="s">
        <v>33</v>
      </c>
      <c r="F37" s="41">
        <v>82538.461500000005</v>
      </c>
      <c r="G37" s="37">
        <v>25</v>
      </c>
      <c r="H37" s="42">
        <v>20.912099999999999</v>
      </c>
      <c r="I37" s="37">
        <v>98</v>
      </c>
      <c r="J37" s="43">
        <v>33.054000000000002</v>
      </c>
      <c r="K37" s="37">
        <v>99</v>
      </c>
      <c r="L37" s="42">
        <v>1.0667</v>
      </c>
      <c r="M37" s="42">
        <v>0.82440000000000002</v>
      </c>
      <c r="N37" s="42">
        <v>25.447399999999998</v>
      </c>
      <c r="O37" s="44">
        <v>130.4615</v>
      </c>
      <c r="P37" s="37">
        <v>20</v>
      </c>
      <c r="Q37" s="45">
        <v>5131</v>
      </c>
      <c r="R37" s="37">
        <v>40</v>
      </c>
      <c r="S37" s="44">
        <v>1073</v>
      </c>
      <c r="T37" s="37">
        <v>47</v>
      </c>
      <c r="U37" s="42">
        <v>1.0335000000000001</v>
      </c>
      <c r="V37" s="37">
        <v>29</v>
      </c>
      <c r="W37" s="44">
        <v>13</v>
      </c>
      <c r="X37" s="44">
        <v>13</v>
      </c>
      <c r="Y37" s="45">
        <v>553</v>
      </c>
      <c r="Z37" s="42">
        <v>1.3022</v>
      </c>
      <c r="AA37" s="46">
        <v>212</v>
      </c>
      <c r="AB37" s="35">
        <f t="shared" si="0"/>
        <v>32</v>
      </c>
    </row>
    <row r="38" spans="1:28">
      <c r="A38" s="36">
        <v>33</v>
      </c>
      <c r="B38" s="37">
        <v>22</v>
      </c>
      <c r="C38" s="38" t="s">
        <v>75</v>
      </c>
      <c r="D38" s="39" t="s">
        <v>48</v>
      </c>
      <c r="E38" s="40" t="s">
        <v>33</v>
      </c>
      <c r="F38" s="41">
        <v>58875</v>
      </c>
      <c r="G38" s="37">
        <v>50</v>
      </c>
      <c r="H38" s="42">
        <v>37.306899999999999</v>
      </c>
      <c r="I38" s="37">
        <v>25</v>
      </c>
      <c r="J38" s="43">
        <v>47.089100000000002</v>
      </c>
      <c r="K38" s="37">
        <v>43</v>
      </c>
      <c r="L38" s="42">
        <v>4.7704000000000004</v>
      </c>
      <c r="M38" s="42">
        <v>2.7829999999999999</v>
      </c>
      <c r="N38" s="42">
        <v>23.049499999999998</v>
      </c>
      <c r="O38" s="44">
        <v>74.3125</v>
      </c>
      <c r="P38" s="37">
        <v>56</v>
      </c>
      <c r="Q38" s="45">
        <v>2525</v>
      </c>
      <c r="R38" s="37">
        <v>78</v>
      </c>
      <c r="S38" s="44">
        <v>942</v>
      </c>
      <c r="T38" s="37">
        <v>58</v>
      </c>
      <c r="U38" s="42">
        <v>1.6265000000000001</v>
      </c>
      <c r="V38" s="37">
        <v>8</v>
      </c>
      <c r="W38" s="44">
        <v>16</v>
      </c>
      <c r="X38" s="44">
        <v>16</v>
      </c>
      <c r="Y38" s="45">
        <v>388</v>
      </c>
      <c r="Z38" s="42">
        <v>1.3041</v>
      </c>
      <c r="AA38" s="46">
        <v>217</v>
      </c>
      <c r="AB38" s="35">
        <f t="shared" si="0"/>
        <v>33</v>
      </c>
    </row>
    <row r="39" spans="1:28">
      <c r="A39" s="36">
        <v>34</v>
      </c>
      <c r="B39" s="37">
        <v>46</v>
      </c>
      <c r="C39" s="38" t="s">
        <v>76</v>
      </c>
      <c r="D39" s="39" t="s">
        <v>77</v>
      </c>
      <c r="E39" s="40" t="s">
        <v>38</v>
      </c>
      <c r="F39" s="41">
        <v>76714.285699999993</v>
      </c>
      <c r="G39" s="37">
        <v>30</v>
      </c>
      <c r="H39" s="42">
        <v>34.008899999999997</v>
      </c>
      <c r="I39" s="37">
        <v>38</v>
      </c>
      <c r="J39" s="43">
        <v>42.431899999999999</v>
      </c>
      <c r="K39" s="37">
        <v>63</v>
      </c>
      <c r="L39" s="42">
        <v>49.606099999999998</v>
      </c>
      <c r="M39" s="42">
        <v>24.9697</v>
      </c>
      <c r="N39" s="42">
        <v>16.2761</v>
      </c>
      <c r="O39" s="44">
        <v>95.714299999999994</v>
      </c>
      <c r="P39" s="37">
        <v>41</v>
      </c>
      <c r="Q39" s="45">
        <v>1579</v>
      </c>
      <c r="R39" s="37">
        <v>97</v>
      </c>
      <c r="S39" s="44">
        <v>537</v>
      </c>
      <c r="T39" s="37">
        <v>87</v>
      </c>
      <c r="U39" s="42">
        <v>1.4555</v>
      </c>
      <c r="V39" s="37">
        <v>12</v>
      </c>
      <c r="W39" s="44">
        <v>7</v>
      </c>
      <c r="X39" s="44">
        <v>7</v>
      </c>
      <c r="Y39" s="45">
        <v>208</v>
      </c>
      <c r="Z39" s="42">
        <v>1.4567000000000001</v>
      </c>
      <c r="AA39" s="46">
        <v>218</v>
      </c>
      <c r="AB39" s="35">
        <f t="shared" si="0"/>
        <v>34</v>
      </c>
    </row>
    <row r="40" spans="1:28">
      <c r="A40" s="36">
        <v>35</v>
      </c>
      <c r="B40" s="37">
        <v>8</v>
      </c>
      <c r="C40" s="38" t="s">
        <v>78</v>
      </c>
      <c r="D40" s="39" t="s">
        <v>32</v>
      </c>
      <c r="E40" s="40" t="s">
        <v>33</v>
      </c>
      <c r="F40" s="41">
        <v>66722.222200000004</v>
      </c>
      <c r="G40" s="37">
        <v>40</v>
      </c>
      <c r="H40" s="42">
        <v>31.630199999999999</v>
      </c>
      <c r="I40" s="37">
        <v>47</v>
      </c>
      <c r="J40" s="43">
        <v>46.194400000000002</v>
      </c>
      <c r="K40" s="37">
        <v>49</v>
      </c>
      <c r="L40" s="42">
        <v>11.860900000000001</v>
      </c>
      <c r="M40" s="42">
        <v>8.5231999999999992</v>
      </c>
      <c r="N40" s="42">
        <v>18.265699999999999</v>
      </c>
      <c r="O40" s="44">
        <v>97.444400000000002</v>
      </c>
      <c r="P40" s="37">
        <v>40</v>
      </c>
      <c r="Q40" s="45">
        <v>3797</v>
      </c>
      <c r="R40" s="37">
        <v>61</v>
      </c>
      <c r="S40" s="44">
        <v>1201</v>
      </c>
      <c r="T40" s="37">
        <v>43</v>
      </c>
      <c r="U40" s="42">
        <v>0.94569999999999999</v>
      </c>
      <c r="V40" s="37">
        <v>32</v>
      </c>
      <c r="W40" s="44">
        <v>18</v>
      </c>
      <c r="X40" s="44">
        <v>18</v>
      </c>
      <c r="Y40" s="45">
        <v>678</v>
      </c>
      <c r="Z40" s="42">
        <v>1.0811999999999999</v>
      </c>
      <c r="AA40" s="46">
        <v>220</v>
      </c>
      <c r="AB40" s="35">
        <f t="shared" si="0"/>
        <v>35</v>
      </c>
    </row>
    <row r="41" spans="1:28">
      <c r="A41" s="36">
        <v>36</v>
      </c>
      <c r="B41" s="37">
        <v>26</v>
      </c>
      <c r="C41" s="38" t="s">
        <v>79</v>
      </c>
      <c r="D41" s="39" t="s">
        <v>32</v>
      </c>
      <c r="E41" s="40" t="s">
        <v>33</v>
      </c>
      <c r="F41" s="41">
        <v>72400</v>
      </c>
      <c r="G41" s="37">
        <v>35</v>
      </c>
      <c r="H41" s="42">
        <v>45.523099999999999</v>
      </c>
      <c r="I41" s="37">
        <v>10</v>
      </c>
      <c r="J41" s="43">
        <v>56.866199999999999</v>
      </c>
      <c r="K41" s="37">
        <v>16</v>
      </c>
      <c r="L41" s="42">
        <v>14.2661</v>
      </c>
      <c r="M41" s="42">
        <v>6.4908000000000001</v>
      </c>
      <c r="N41" s="42">
        <v>8.9810999999999996</v>
      </c>
      <c r="O41" s="44">
        <v>90.44</v>
      </c>
      <c r="P41" s="37">
        <v>47</v>
      </c>
      <c r="Q41" s="45">
        <v>3976</v>
      </c>
      <c r="R41" s="37">
        <v>55</v>
      </c>
      <c r="S41" s="44">
        <v>1810</v>
      </c>
      <c r="T41" s="37">
        <v>22</v>
      </c>
      <c r="U41" s="42">
        <v>0.1825</v>
      </c>
      <c r="V41" s="37">
        <v>74</v>
      </c>
      <c r="W41" s="44">
        <v>25</v>
      </c>
      <c r="X41" s="44">
        <v>25</v>
      </c>
      <c r="Y41" s="45">
        <v>755</v>
      </c>
      <c r="Z41" s="42">
        <v>1.2291000000000001</v>
      </c>
      <c r="AA41" s="46">
        <v>221</v>
      </c>
      <c r="AB41" s="35">
        <f t="shared" si="0"/>
        <v>36</v>
      </c>
    </row>
    <row r="42" spans="1:28">
      <c r="A42" s="36">
        <v>37</v>
      </c>
      <c r="B42" s="37">
        <v>25</v>
      </c>
      <c r="C42" s="38" t="s">
        <v>80</v>
      </c>
      <c r="D42" s="39" t="s">
        <v>35</v>
      </c>
      <c r="E42" s="40" t="s">
        <v>33</v>
      </c>
      <c r="F42" s="41">
        <v>75181.818199999994</v>
      </c>
      <c r="G42" s="37">
        <v>32</v>
      </c>
      <c r="H42" s="42">
        <v>33.755099999999999</v>
      </c>
      <c r="I42" s="37">
        <v>41</v>
      </c>
      <c r="J42" s="43">
        <v>52.653100000000002</v>
      </c>
      <c r="K42" s="37">
        <v>22</v>
      </c>
      <c r="L42" s="42">
        <v>15.729200000000001</v>
      </c>
      <c r="M42" s="42">
        <v>8.75</v>
      </c>
      <c r="N42" s="42">
        <v>25.5441</v>
      </c>
      <c r="O42" s="44">
        <v>107.5</v>
      </c>
      <c r="P42" s="37">
        <v>31</v>
      </c>
      <c r="Q42" s="45">
        <v>2450</v>
      </c>
      <c r="R42" s="37">
        <v>83</v>
      </c>
      <c r="S42" s="44">
        <v>827</v>
      </c>
      <c r="T42" s="37">
        <v>68</v>
      </c>
      <c r="U42" s="42">
        <v>0.89200000000000002</v>
      </c>
      <c r="V42" s="37">
        <v>34</v>
      </c>
      <c r="W42" s="44">
        <v>12</v>
      </c>
      <c r="X42" s="44">
        <v>11</v>
      </c>
      <c r="Y42" s="45">
        <v>514</v>
      </c>
      <c r="Z42" s="42">
        <v>0.89690000000000003</v>
      </c>
      <c r="AA42" s="46">
        <v>221</v>
      </c>
      <c r="AB42" s="35">
        <f t="shared" si="0"/>
        <v>37</v>
      </c>
    </row>
    <row r="43" spans="1:28">
      <c r="A43" s="36">
        <v>38</v>
      </c>
      <c r="B43" s="37">
        <v>90</v>
      </c>
      <c r="C43" s="38" t="s">
        <v>81</v>
      </c>
      <c r="D43" s="39" t="s">
        <v>35</v>
      </c>
      <c r="E43" s="40" t="s">
        <v>33</v>
      </c>
      <c r="F43" s="41">
        <v>60816.326500000003</v>
      </c>
      <c r="G43" s="37">
        <v>48</v>
      </c>
      <c r="H43" s="42">
        <v>21.564499999999999</v>
      </c>
      <c r="I43" s="37">
        <v>91</v>
      </c>
      <c r="J43" s="43">
        <v>34.054600000000001</v>
      </c>
      <c r="K43" s="37">
        <v>96</v>
      </c>
      <c r="L43" s="42">
        <v>2.2675999999999998</v>
      </c>
      <c r="M43" s="42">
        <v>1.0566</v>
      </c>
      <c r="N43" s="42">
        <v>15.676399999999999</v>
      </c>
      <c r="O43" s="44">
        <v>92.274500000000003</v>
      </c>
      <c r="P43" s="37">
        <v>45</v>
      </c>
      <c r="Q43" s="45">
        <v>27638</v>
      </c>
      <c r="R43" s="37">
        <v>6</v>
      </c>
      <c r="S43" s="44">
        <v>5960</v>
      </c>
      <c r="T43" s="37">
        <v>4</v>
      </c>
      <c r="U43" s="42">
        <v>0.88539999999999996</v>
      </c>
      <c r="V43" s="37">
        <v>35</v>
      </c>
      <c r="W43" s="44">
        <v>102</v>
      </c>
      <c r="X43" s="44">
        <v>98</v>
      </c>
      <c r="Y43" s="45">
        <v>2321</v>
      </c>
      <c r="Z43" s="42">
        <v>1.1948000000000001</v>
      </c>
      <c r="AA43" s="46">
        <v>225</v>
      </c>
      <c r="AB43" s="35">
        <f t="shared" si="0"/>
        <v>38</v>
      </c>
    </row>
    <row r="44" spans="1:28">
      <c r="A44" s="36">
        <v>39</v>
      </c>
      <c r="B44" s="37">
        <v>39</v>
      </c>
      <c r="C44" s="38" t="s">
        <v>82</v>
      </c>
      <c r="D44" s="39" t="s">
        <v>83</v>
      </c>
      <c r="E44" s="40" t="s">
        <v>38</v>
      </c>
      <c r="F44" s="41">
        <v>53102.564100000003</v>
      </c>
      <c r="G44" s="37">
        <v>55</v>
      </c>
      <c r="H44" s="42">
        <v>35.0839</v>
      </c>
      <c r="I44" s="37">
        <v>31</v>
      </c>
      <c r="J44" s="43">
        <v>48.500799999999998</v>
      </c>
      <c r="K44" s="37">
        <v>37</v>
      </c>
      <c r="L44" s="42">
        <v>14.824400000000001</v>
      </c>
      <c r="M44" s="42">
        <v>7.2321</v>
      </c>
      <c r="N44" s="42">
        <v>16.1952</v>
      </c>
      <c r="O44" s="44">
        <v>73.410300000000007</v>
      </c>
      <c r="P44" s="37">
        <v>58</v>
      </c>
      <c r="Q44" s="45">
        <v>5903</v>
      </c>
      <c r="R44" s="37">
        <v>32</v>
      </c>
      <c r="S44" s="44">
        <v>2071</v>
      </c>
      <c r="T44" s="37">
        <v>16</v>
      </c>
      <c r="U44" s="42">
        <v>0.43180000000000002</v>
      </c>
      <c r="V44" s="37">
        <v>56</v>
      </c>
      <c r="W44" s="44">
        <v>39</v>
      </c>
      <c r="X44" s="44">
        <v>39</v>
      </c>
      <c r="Y44" s="45">
        <v>785</v>
      </c>
      <c r="Z44" s="42">
        <v>1.0395000000000001</v>
      </c>
      <c r="AA44" s="46">
        <v>232</v>
      </c>
      <c r="AB44" s="35">
        <f t="shared" si="0"/>
        <v>39</v>
      </c>
    </row>
    <row r="45" spans="1:28">
      <c r="A45" s="47">
        <v>40</v>
      </c>
      <c r="B45" s="48">
        <v>66</v>
      </c>
      <c r="C45" s="49" t="s">
        <v>84</v>
      </c>
      <c r="D45" s="50" t="s">
        <v>48</v>
      </c>
      <c r="E45" s="51" t="s">
        <v>33</v>
      </c>
      <c r="F45" s="52">
        <v>52000</v>
      </c>
      <c r="G45" s="48">
        <v>56</v>
      </c>
      <c r="H45" s="53">
        <v>34.279899999999998</v>
      </c>
      <c r="I45" s="48">
        <v>34</v>
      </c>
      <c r="J45" s="54">
        <v>49.569000000000003</v>
      </c>
      <c r="K45" s="48">
        <v>31</v>
      </c>
      <c r="L45" s="53">
        <v>3.6509</v>
      </c>
      <c r="M45" s="53">
        <v>2.2450000000000001</v>
      </c>
      <c r="N45" s="53">
        <v>25.1585</v>
      </c>
      <c r="O45" s="55">
        <v>75.192300000000003</v>
      </c>
      <c r="P45" s="48">
        <v>55</v>
      </c>
      <c r="Q45" s="56">
        <v>3944</v>
      </c>
      <c r="R45" s="48">
        <v>59</v>
      </c>
      <c r="S45" s="55">
        <v>1352</v>
      </c>
      <c r="T45" s="48">
        <v>40</v>
      </c>
      <c r="U45" s="53">
        <v>1.0206999999999999</v>
      </c>
      <c r="V45" s="48">
        <v>30</v>
      </c>
      <c r="W45" s="55">
        <v>26</v>
      </c>
      <c r="X45" s="55">
        <v>26</v>
      </c>
      <c r="Y45" s="56">
        <v>595</v>
      </c>
      <c r="Z45" s="53">
        <v>1.3425</v>
      </c>
      <c r="AA45" s="57">
        <v>234</v>
      </c>
      <c r="AB45" s="35">
        <f t="shared" si="0"/>
        <v>40</v>
      </c>
    </row>
    <row r="46" spans="1:28">
      <c r="A46" s="36">
        <v>41</v>
      </c>
      <c r="B46" s="37">
        <v>6</v>
      </c>
      <c r="C46" s="38" t="s">
        <v>85</v>
      </c>
      <c r="D46" s="39" t="s">
        <v>41</v>
      </c>
      <c r="E46" s="40" t="s">
        <v>38</v>
      </c>
      <c r="F46" s="41">
        <v>63227.272700000001</v>
      </c>
      <c r="G46" s="37">
        <v>44</v>
      </c>
      <c r="H46" s="42">
        <v>33.852499999999999</v>
      </c>
      <c r="I46" s="37">
        <v>40</v>
      </c>
      <c r="J46" s="43">
        <v>50.279899999999998</v>
      </c>
      <c r="K46" s="37">
        <v>28</v>
      </c>
      <c r="L46" s="42">
        <v>1.0863</v>
      </c>
      <c r="M46" s="42">
        <v>0.94930000000000003</v>
      </c>
      <c r="N46" s="42">
        <v>17.167000000000002</v>
      </c>
      <c r="O46" s="44">
        <v>93.909099999999995</v>
      </c>
      <c r="P46" s="37">
        <v>43</v>
      </c>
      <c r="Q46" s="45">
        <v>4109</v>
      </c>
      <c r="R46" s="37">
        <v>53</v>
      </c>
      <c r="S46" s="44">
        <v>1391</v>
      </c>
      <c r="T46" s="37">
        <v>39</v>
      </c>
      <c r="U46" s="42">
        <v>0.39140000000000003</v>
      </c>
      <c r="V46" s="37">
        <v>59</v>
      </c>
      <c r="W46" s="44">
        <v>22</v>
      </c>
      <c r="X46" s="44">
        <v>22</v>
      </c>
      <c r="Y46" s="45">
        <v>506</v>
      </c>
      <c r="Z46" s="42">
        <v>1.0862000000000001</v>
      </c>
      <c r="AA46" s="46">
        <v>239</v>
      </c>
      <c r="AB46" s="35">
        <f t="shared" si="0"/>
        <v>41</v>
      </c>
    </row>
    <row r="47" spans="1:28">
      <c r="A47" s="36">
        <v>42</v>
      </c>
      <c r="B47" s="37">
        <v>11</v>
      </c>
      <c r="C47" s="38" t="s">
        <v>86</v>
      </c>
      <c r="D47" s="39" t="s">
        <v>35</v>
      </c>
      <c r="E47" s="40" t="s">
        <v>33</v>
      </c>
      <c r="F47" s="41">
        <v>70642.857099999994</v>
      </c>
      <c r="G47" s="37">
        <v>36</v>
      </c>
      <c r="H47" s="42">
        <v>27.985299999999999</v>
      </c>
      <c r="I47" s="37">
        <v>65</v>
      </c>
      <c r="J47" s="43">
        <v>41.935499999999998</v>
      </c>
      <c r="K47" s="37">
        <v>66</v>
      </c>
      <c r="L47" s="42">
        <v>1.5092000000000001</v>
      </c>
      <c r="M47" s="42">
        <v>0.89359999999999995</v>
      </c>
      <c r="N47" s="42">
        <v>17.996600000000001</v>
      </c>
      <c r="O47" s="44">
        <v>105.8571</v>
      </c>
      <c r="P47" s="37">
        <v>34</v>
      </c>
      <c r="Q47" s="45">
        <v>3534</v>
      </c>
      <c r="R47" s="37">
        <v>64</v>
      </c>
      <c r="S47" s="44">
        <v>989</v>
      </c>
      <c r="T47" s="37">
        <v>54</v>
      </c>
      <c r="U47" s="42">
        <v>0.67459999999999998</v>
      </c>
      <c r="V47" s="37">
        <v>45</v>
      </c>
      <c r="W47" s="44">
        <v>14</v>
      </c>
      <c r="X47" s="44">
        <v>14</v>
      </c>
      <c r="Y47" s="45">
        <v>489</v>
      </c>
      <c r="Z47" s="42">
        <v>1.2699</v>
      </c>
      <c r="AA47" s="46">
        <v>244</v>
      </c>
      <c r="AB47" s="35">
        <f t="shared" si="0"/>
        <v>42</v>
      </c>
    </row>
    <row r="48" spans="1:28">
      <c r="A48" s="36">
        <v>43</v>
      </c>
      <c r="B48" s="37">
        <v>15</v>
      </c>
      <c r="C48" s="38" t="s">
        <v>87</v>
      </c>
      <c r="D48" s="39" t="s">
        <v>41</v>
      </c>
      <c r="E48" s="40" t="s">
        <v>38</v>
      </c>
      <c r="F48" s="41">
        <v>57500</v>
      </c>
      <c r="G48" s="37">
        <v>52</v>
      </c>
      <c r="H48" s="42">
        <v>38.142600000000002</v>
      </c>
      <c r="I48" s="37">
        <v>23</v>
      </c>
      <c r="J48" s="43">
        <v>51.812399999999997</v>
      </c>
      <c r="K48" s="37">
        <v>23</v>
      </c>
      <c r="L48" s="42">
        <v>6.0049000000000001</v>
      </c>
      <c r="M48" s="42">
        <v>4.2365000000000004</v>
      </c>
      <c r="N48" s="42">
        <v>7.2801999999999998</v>
      </c>
      <c r="O48" s="44">
        <v>78.107100000000003</v>
      </c>
      <c r="P48" s="37">
        <v>54</v>
      </c>
      <c r="Q48" s="45">
        <v>4221</v>
      </c>
      <c r="R48" s="37">
        <v>50</v>
      </c>
      <c r="S48" s="44">
        <v>1610</v>
      </c>
      <c r="T48" s="37">
        <v>30</v>
      </c>
      <c r="U48" s="42">
        <v>0.25669999999999998</v>
      </c>
      <c r="V48" s="37">
        <v>69</v>
      </c>
      <c r="W48" s="44">
        <v>28</v>
      </c>
      <c r="X48" s="44">
        <v>28</v>
      </c>
      <c r="Y48" s="45">
        <v>515</v>
      </c>
      <c r="Z48" s="42">
        <v>0.96189999999999998</v>
      </c>
      <c r="AA48" s="46">
        <v>248</v>
      </c>
      <c r="AB48" s="35">
        <f t="shared" si="0"/>
        <v>43</v>
      </c>
    </row>
    <row r="49" spans="1:28">
      <c r="A49" s="36">
        <v>44</v>
      </c>
      <c r="B49" s="37" t="s">
        <v>55</v>
      </c>
      <c r="C49" s="38" t="s">
        <v>75</v>
      </c>
      <c r="D49" s="39" t="s">
        <v>35</v>
      </c>
      <c r="E49" s="40" t="s">
        <v>33</v>
      </c>
      <c r="F49" s="41">
        <v>70000</v>
      </c>
      <c r="G49" s="37">
        <v>37</v>
      </c>
      <c r="H49" s="42">
        <v>24.930700000000002</v>
      </c>
      <c r="I49" s="37">
        <v>75</v>
      </c>
      <c r="J49" s="43">
        <v>36.644199999999998</v>
      </c>
      <c r="K49" s="37">
        <v>84</v>
      </c>
      <c r="L49" s="42">
        <v>10.7563</v>
      </c>
      <c r="M49" s="42">
        <v>4.4790000000000001</v>
      </c>
      <c r="N49" s="42">
        <v>20.8796</v>
      </c>
      <c r="O49" s="44">
        <v>102.88890000000001</v>
      </c>
      <c r="P49" s="37">
        <v>38</v>
      </c>
      <c r="Q49" s="45">
        <v>2527</v>
      </c>
      <c r="R49" s="37">
        <v>77</v>
      </c>
      <c r="S49" s="44">
        <v>630</v>
      </c>
      <c r="T49" s="37">
        <v>78</v>
      </c>
      <c r="U49" s="42">
        <v>1.1563000000000001</v>
      </c>
      <c r="V49" s="37">
        <v>22</v>
      </c>
      <c r="W49" s="44">
        <v>9</v>
      </c>
      <c r="X49" s="44">
        <v>9</v>
      </c>
      <c r="Y49" s="45">
        <v>422</v>
      </c>
      <c r="Z49" s="42">
        <v>0.9194</v>
      </c>
      <c r="AA49" s="46">
        <v>249</v>
      </c>
      <c r="AB49" s="35">
        <f t="shared" si="0"/>
        <v>44</v>
      </c>
    </row>
    <row r="50" spans="1:28">
      <c r="A50" s="36">
        <v>45</v>
      </c>
      <c r="B50" s="37">
        <v>5</v>
      </c>
      <c r="C50" s="38" t="s">
        <v>88</v>
      </c>
      <c r="D50" s="39" t="s">
        <v>37</v>
      </c>
      <c r="E50" s="40" t="s">
        <v>59</v>
      </c>
      <c r="F50" s="41">
        <v>58538.461499999998</v>
      </c>
      <c r="G50" s="37">
        <v>51</v>
      </c>
      <c r="H50" s="42">
        <v>28.3005</v>
      </c>
      <c r="I50" s="37">
        <v>64</v>
      </c>
      <c r="J50" s="43">
        <v>40.665700000000001</v>
      </c>
      <c r="K50" s="37">
        <v>73</v>
      </c>
      <c r="L50" s="42">
        <v>15.1622</v>
      </c>
      <c r="M50" s="42">
        <v>10.0642</v>
      </c>
      <c r="N50" s="42">
        <v>10.9381</v>
      </c>
      <c r="O50" s="44">
        <v>84.115399999999994</v>
      </c>
      <c r="P50" s="37">
        <v>49</v>
      </c>
      <c r="Q50" s="45">
        <v>5378</v>
      </c>
      <c r="R50" s="37">
        <v>37</v>
      </c>
      <c r="S50" s="44">
        <v>1522</v>
      </c>
      <c r="T50" s="37">
        <v>35</v>
      </c>
      <c r="U50" s="42">
        <v>0.47170000000000001</v>
      </c>
      <c r="V50" s="37">
        <v>54</v>
      </c>
      <c r="W50" s="44">
        <v>26</v>
      </c>
      <c r="X50" s="44">
        <v>26</v>
      </c>
      <c r="Y50" s="45">
        <v>703</v>
      </c>
      <c r="Z50" s="42">
        <v>0.58750000000000002</v>
      </c>
      <c r="AA50" s="46">
        <v>255</v>
      </c>
      <c r="AB50" s="35">
        <f t="shared" si="0"/>
        <v>45</v>
      </c>
    </row>
    <row r="51" spans="1:28">
      <c r="A51" s="36">
        <v>46</v>
      </c>
      <c r="B51" s="37" t="s">
        <v>55</v>
      </c>
      <c r="C51" s="38" t="s">
        <v>89</v>
      </c>
      <c r="D51" s="39" t="s">
        <v>46</v>
      </c>
      <c r="E51" s="40" t="s">
        <v>33</v>
      </c>
      <c r="F51" s="41">
        <v>68461.538499999995</v>
      </c>
      <c r="G51" s="37">
        <v>38</v>
      </c>
      <c r="H51" s="42">
        <v>17.832100000000001</v>
      </c>
      <c r="I51" s="37">
        <v>105</v>
      </c>
      <c r="J51" s="43">
        <v>28.891999999999999</v>
      </c>
      <c r="K51" s="37">
        <v>106</v>
      </c>
      <c r="L51" s="42">
        <v>9.4685000000000006</v>
      </c>
      <c r="M51" s="42">
        <v>4.6155999999999997</v>
      </c>
      <c r="N51" s="42">
        <v>12.9291</v>
      </c>
      <c r="O51" s="44">
        <v>110.92310000000001</v>
      </c>
      <c r="P51" s="37">
        <v>27</v>
      </c>
      <c r="Q51" s="45">
        <v>4991</v>
      </c>
      <c r="R51" s="37">
        <v>43</v>
      </c>
      <c r="S51" s="44">
        <v>890</v>
      </c>
      <c r="T51" s="37">
        <v>63</v>
      </c>
      <c r="U51" s="42">
        <v>0.49399999999999999</v>
      </c>
      <c r="V51" s="37">
        <v>52</v>
      </c>
      <c r="W51" s="44">
        <v>13</v>
      </c>
      <c r="X51" s="44">
        <v>13</v>
      </c>
      <c r="Y51" s="45">
        <v>365</v>
      </c>
      <c r="Z51" s="42">
        <v>1.2636000000000001</v>
      </c>
      <c r="AA51" s="46">
        <v>265</v>
      </c>
      <c r="AB51" s="35">
        <f t="shared" si="0"/>
        <v>46</v>
      </c>
    </row>
    <row r="52" spans="1:28">
      <c r="A52" s="36">
        <v>47</v>
      </c>
      <c r="B52" s="37">
        <v>109</v>
      </c>
      <c r="C52" s="38" t="s">
        <v>90</v>
      </c>
      <c r="D52" s="39" t="s">
        <v>83</v>
      </c>
      <c r="E52" s="40" t="s">
        <v>38</v>
      </c>
      <c r="F52" s="41">
        <v>57437.5</v>
      </c>
      <c r="G52" s="37">
        <v>53</v>
      </c>
      <c r="H52" s="42">
        <v>21.7592</v>
      </c>
      <c r="I52" s="37">
        <v>90</v>
      </c>
      <c r="J52" s="43">
        <v>35.503700000000002</v>
      </c>
      <c r="K52" s="37">
        <v>91</v>
      </c>
      <c r="L52" s="42">
        <v>2.0032000000000001</v>
      </c>
      <c r="M52" s="42">
        <v>0.90290000000000004</v>
      </c>
      <c r="N52" s="42">
        <v>13.937200000000001</v>
      </c>
      <c r="O52" s="44">
        <v>93.718800000000002</v>
      </c>
      <c r="P52" s="37">
        <v>44</v>
      </c>
      <c r="Q52" s="45">
        <v>8447</v>
      </c>
      <c r="R52" s="37">
        <v>11</v>
      </c>
      <c r="S52" s="44">
        <v>1838</v>
      </c>
      <c r="T52" s="37">
        <v>21</v>
      </c>
      <c r="U52" s="42">
        <v>0.24940000000000001</v>
      </c>
      <c r="V52" s="37">
        <v>70</v>
      </c>
      <c r="W52" s="44">
        <v>32</v>
      </c>
      <c r="X52" s="44">
        <v>32</v>
      </c>
      <c r="Y52" s="45">
        <v>823</v>
      </c>
      <c r="Z52" s="42">
        <v>1.1480999999999999</v>
      </c>
      <c r="AA52" s="46">
        <v>268</v>
      </c>
      <c r="AB52" s="35">
        <f t="shared" si="0"/>
        <v>47</v>
      </c>
    </row>
    <row r="53" spans="1:28">
      <c r="A53" s="36">
        <v>48</v>
      </c>
      <c r="B53" s="37">
        <v>19</v>
      </c>
      <c r="C53" s="38" t="s">
        <v>91</v>
      </c>
      <c r="D53" s="39" t="s">
        <v>35</v>
      </c>
      <c r="E53" s="40" t="s">
        <v>33</v>
      </c>
      <c r="F53" s="41">
        <v>56611.111100000002</v>
      </c>
      <c r="G53" s="37">
        <v>54</v>
      </c>
      <c r="H53" s="42">
        <v>34.636299999999999</v>
      </c>
      <c r="I53" s="37">
        <v>33</v>
      </c>
      <c r="J53" s="43">
        <v>49.456200000000003</v>
      </c>
      <c r="K53" s="37">
        <v>34</v>
      </c>
      <c r="L53" s="42">
        <v>3.9693000000000001</v>
      </c>
      <c r="M53" s="42">
        <v>2.6974</v>
      </c>
      <c r="N53" s="42">
        <v>12.5299</v>
      </c>
      <c r="O53" s="44">
        <v>80.833299999999994</v>
      </c>
      <c r="P53" s="37">
        <v>53</v>
      </c>
      <c r="Q53" s="45">
        <v>2942</v>
      </c>
      <c r="R53" s="37">
        <v>68</v>
      </c>
      <c r="S53" s="44">
        <v>1019</v>
      </c>
      <c r="T53" s="37">
        <v>51</v>
      </c>
      <c r="U53" s="42">
        <v>0.35849999999999999</v>
      </c>
      <c r="V53" s="37">
        <v>61</v>
      </c>
      <c r="W53" s="44">
        <v>18</v>
      </c>
      <c r="X53" s="44">
        <v>18</v>
      </c>
      <c r="Y53" s="45">
        <v>551</v>
      </c>
      <c r="Z53" s="42">
        <v>0.85119999999999996</v>
      </c>
      <c r="AA53" s="46">
        <v>269</v>
      </c>
      <c r="AB53" s="35">
        <f t="shared" si="0"/>
        <v>48</v>
      </c>
    </row>
    <row r="54" spans="1:28">
      <c r="A54" s="36">
        <v>49</v>
      </c>
      <c r="B54" s="37" t="s">
        <v>55</v>
      </c>
      <c r="C54" s="38" t="s">
        <v>92</v>
      </c>
      <c r="D54" s="39" t="s">
        <v>48</v>
      </c>
      <c r="E54" s="40" t="s">
        <v>33</v>
      </c>
      <c r="F54" s="41">
        <v>65857.142900000006</v>
      </c>
      <c r="G54" s="37">
        <v>41</v>
      </c>
      <c r="H54" s="42">
        <v>29.8962</v>
      </c>
      <c r="I54" s="37">
        <v>57</v>
      </c>
      <c r="J54" s="43">
        <v>46.7575</v>
      </c>
      <c r="K54" s="37">
        <v>47</v>
      </c>
      <c r="L54" s="42">
        <v>1.7056</v>
      </c>
      <c r="M54" s="42">
        <v>1.1759999999999999</v>
      </c>
      <c r="N54" s="42">
        <v>19.9741</v>
      </c>
      <c r="O54" s="44">
        <v>103</v>
      </c>
      <c r="P54" s="37">
        <v>37</v>
      </c>
      <c r="Q54" s="45">
        <v>1542</v>
      </c>
      <c r="R54" s="37">
        <v>99</v>
      </c>
      <c r="S54" s="44">
        <v>461</v>
      </c>
      <c r="T54" s="37">
        <v>93</v>
      </c>
      <c r="U54" s="42">
        <v>0.86270000000000002</v>
      </c>
      <c r="V54" s="37">
        <v>36</v>
      </c>
      <c r="W54" s="44">
        <v>7</v>
      </c>
      <c r="X54" s="44">
        <v>7</v>
      </c>
      <c r="Y54" s="45">
        <v>265</v>
      </c>
      <c r="Z54" s="42">
        <v>1.2642</v>
      </c>
      <c r="AA54" s="46">
        <v>270</v>
      </c>
      <c r="AB54" s="35">
        <f t="shared" si="0"/>
        <v>49</v>
      </c>
    </row>
    <row r="55" spans="1:28">
      <c r="A55" s="47">
        <v>50</v>
      </c>
      <c r="B55" s="48">
        <v>17</v>
      </c>
      <c r="C55" s="49" t="s">
        <v>93</v>
      </c>
      <c r="D55" s="50" t="s">
        <v>83</v>
      </c>
      <c r="E55" s="51" t="s">
        <v>38</v>
      </c>
      <c r="F55" s="52">
        <v>42132.075499999999</v>
      </c>
      <c r="G55" s="48">
        <v>67</v>
      </c>
      <c r="H55" s="53">
        <v>30.401599999999998</v>
      </c>
      <c r="I55" s="48">
        <v>53</v>
      </c>
      <c r="J55" s="54">
        <v>47.038800000000002</v>
      </c>
      <c r="K55" s="48">
        <v>44</v>
      </c>
      <c r="L55" s="53">
        <v>5.2675999999999998</v>
      </c>
      <c r="M55" s="53">
        <v>3.4689000000000001</v>
      </c>
      <c r="N55" s="53">
        <v>12.0746</v>
      </c>
      <c r="O55" s="55">
        <v>62.818199999999997</v>
      </c>
      <c r="P55" s="48">
        <v>67</v>
      </c>
      <c r="Q55" s="56">
        <v>7345</v>
      </c>
      <c r="R55" s="48">
        <v>16</v>
      </c>
      <c r="S55" s="55">
        <v>2233</v>
      </c>
      <c r="T55" s="48">
        <v>14</v>
      </c>
      <c r="U55" s="53">
        <v>0.23019999999999999</v>
      </c>
      <c r="V55" s="48">
        <v>71</v>
      </c>
      <c r="W55" s="55">
        <v>55</v>
      </c>
      <c r="X55" s="55">
        <v>53</v>
      </c>
      <c r="Y55" s="56">
        <v>907</v>
      </c>
      <c r="Z55" s="53">
        <v>1.3472999999999999</v>
      </c>
      <c r="AA55" s="57">
        <v>274</v>
      </c>
      <c r="AB55" s="35">
        <f t="shared" si="0"/>
        <v>50</v>
      </c>
    </row>
    <row r="56" spans="1:28">
      <c r="A56" s="36">
        <v>51</v>
      </c>
      <c r="B56" s="37">
        <v>54</v>
      </c>
      <c r="C56" s="38" t="s">
        <v>94</v>
      </c>
      <c r="D56" s="39" t="s">
        <v>48</v>
      </c>
      <c r="E56" s="40" t="s">
        <v>33</v>
      </c>
      <c r="F56" s="41">
        <v>68444.444399999993</v>
      </c>
      <c r="G56" s="37">
        <v>39</v>
      </c>
      <c r="H56" s="42">
        <v>29.166699999999999</v>
      </c>
      <c r="I56" s="37">
        <v>61</v>
      </c>
      <c r="J56" s="43">
        <v>51.136400000000002</v>
      </c>
      <c r="K56" s="37">
        <v>26</v>
      </c>
      <c r="L56" s="42">
        <v>75.115399999999994</v>
      </c>
      <c r="M56" s="42">
        <v>55.230800000000002</v>
      </c>
      <c r="N56" s="42">
        <v>18.842700000000001</v>
      </c>
      <c r="O56" s="44">
        <v>108</v>
      </c>
      <c r="P56" s="37">
        <v>30</v>
      </c>
      <c r="Q56" s="45">
        <v>2112</v>
      </c>
      <c r="R56" s="37">
        <v>87</v>
      </c>
      <c r="S56" s="44">
        <v>616</v>
      </c>
      <c r="T56" s="37">
        <v>79</v>
      </c>
      <c r="U56" s="42">
        <v>0.39729999999999999</v>
      </c>
      <c r="V56" s="37">
        <v>58</v>
      </c>
      <c r="W56" s="44">
        <v>10</v>
      </c>
      <c r="X56" s="44">
        <v>9</v>
      </c>
      <c r="Y56" s="45">
        <v>229</v>
      </c>
      <c r="Z56" s="42">
        <v>1.5502</v>
      </c>
      <c r="AA56" s="46">
        <v>275</v>
      </c>
      <c r="AB56" s="35">
        <f t="shared" si="0"/>
        <v>51</v>
      </c>
    </row>
    <row r="57" spans="1:28">
      <c r="A57" s="36">
        <v>52</v>
      </c>
      <c r="B57" s="37">
        <v>75</v>
      </c>
      <c r="C57" s="38" t="s">
        <v>95</v>
      </c>
      <c r="D57" s="39" t="s">
        <v>35</v>
      </c>
      <c r="E57" s="40" t="s">
        <v>33</v>
      </c>
      <c r="F57" s="41">
        <v>61181.818200000002</v>
      </c>
      <c r="G57" s="37">
        <v>47</v>
      </c>
      <c r="H57" s="42">
        <v>30.1523</v>
      </c>
      <c r="I57" s="37">
        <v>55</v>
      </c>
      <c r="J57" s="43">
        <v>42.741900000000001</v>
      </c>
      <c r="K57" s="37">
        <v>61</v>
      </c>
      <c r="L57" s="42">
        <v>2.6141000000000001</v>
      </c>
      <c r="M57" s="42">
        <v>1.7597</v>
      </c>
      <c r="N57" s="42">
        <v>25.650200000000002</v>
      </c>
      <c r="O57" s="44">
        <v>86.7273</v>
      </c>
      <c r="P57" s="37">
        <v>48</v>
      </c>
      <c r="Q57" s="45">
        <v>2232</v>
      </c>
      <c r="R57" s="37">
        <v>86</v>
      </c>
      <c r="S57" s="44">
        <v>673</v>
      </c>
      <c r="T57" s="37">
        <v>75</v>
      </c>
      <c r="U57" s="42">
        <v>0.76849999999999996</v>
      </c>
      <c r="V57" s="37">
        <v>43</v>
      </c>
      <c r="W57" s="44">
        <v>11</v>
      </c>
      <c r="X57" s="44">
        <v>11</v>
      </c>
      <c r="Y57" s="45">
        <v>383</v>
      </c>
      <c r="Z57" s="42">
        <v>1.0157</v>
      </c>
      <c r="AA57" s="46">
        <v>279</v>
      </c>
      <c r="AB57" s="35">
        <f t="shared" si="0"/>
        <v>52</v>
      </c>
    </row>
    <row r="58" spans="1:28">
      <c r="A58" s="36">
        <v>53</v>
      </c>
      <c r="B58" s="37" t="s">
        <v>55</v>
      </c>
      <c r="C58" s="38" t="s">
        <v>96</v>
      </c>
      <c r="D58" s="39" t="s">
        <v>97</v>
      </c>
      <c r="E58" s="40" t="s">
        <v>38</v>
      </c>
      <c r="F58" s="41">
        <v>77600</v>
      </c>
      <c r="G58" s="37">
        <v>29</v>
      </c>
      <c r="H58" s="42">
        <v>10.228</v>
      </c>
      <c r="I58" s="37">
        <v>113</v>
      </c>
      <c r="J58" s="43">
        <v>37.0107</v>
      </c>
      <c r="K58" s="37">
        <v>83</v>
      </c>
      <c r="L58" s="42">
        <v>1.1462000000000001</v>
      </c>
      <c r="M58" s="42">
        <v>0.31940000000000002</v>
      </c>
      <c r="N58" s="42">
        <v>9.6875999999999998</v>
      </c>
      <c r="O58" s="44">
        <v>73.8947</v>
      </c>
      <c r="P58" s="37">
        <v>57</v>
      </c>
      <c r="Q58" s="45">
        <v>7587</v>
      </c>
      <c r="R58" s="37">
        <v>14</v>
      </c>
      <c r="S58" s="44">
        <v>776</v>
      </c>
      <c r="T58" s="37">
        <v>71</v>
      </c>
      <c r="U58" s="42">
        <v>0.3019</v>
      </c>
      <c r="V58" s="37">
        <v>67</v>
      </c>
      <c r="W58" s="44">
        <v>38</v>
      </c>
      <c r="X58" s="44">
        <v>10</v>
      </c>
      <c r="Y58" s="45">
        <v>705</v>
      </c>
      <c r="Z58" s="42">
        <v>1.2397</v>
      </c>
      <c r="AA58" s="46">
        <v>280</v>
      </c>
      <c r="AB58" s="35">
        <f t="shared" si="0"/>
        <v>53</v>
      </c>
    </row>
    <row r="59" spans="1:28">
      <c r="A59" s="36">
        <v>54</v>
      </c>
      <c r="B59" s="37" t="s">
        <v>55</v>
      </c>
      <c r="C59" s="38" t="s">
        <v>75</v>
      </c>
      <c r="D59" s="39" t="s">
        <v>83</v>
      </c>
      <c r="E59" s="40" t="s">
        <v>98</v>
      </c>
      <c r="F59" s="41">
        <v>87066.666700000002</v>
      </c>
      <c r="G59" s="37">
        <v>24</v>
      </c>
      <c r="H59" s="42">
        <v>21.789100000000001</v>
      </c>
      <c r="I59" s="37">
        <v>89</v>
      </c>
      <c r="J59" s="43">
        <v>41.445900000000002</v>
      </c>
      <c r="K59" s="37">
        <v>69</v>
      </c>
      <c r="L59" s="42">
        <v>20.840199999999999</v>
      </c>
      <c r="M59" s="42">
        <v>18.4237</v>
      </c>
      <c r="N59" s="42">
        <v>13.2844</v>
      </c>
      <c r="O59" s="44">
        <v>59.238100000000003</v>
      </c>
      <c r="P59" s="37">
        <v>73</v>
      </c>
      <c r="Q59" s="45">
        <v>6003</v>
      </c>
      <c r="R59" s="37">
        <v>30</v>
      </c>
      <c r="S59" s="44">
        <v>1308</v>
      </c>
      <c r="T59" s="37">
        <v>41</v>
      </c>
      <c r="U59" s="42">
        <v>0.31940000000000002</v>
      </c>
      <c r="V59" s="37">
        <v>65</v>
      </c>
      <c r="W59" s="44">
        <v>42</v>
      </c>
      <c r="X59" s="44">
        <v>15</v>
      </c>
      <c r="Y59" s="45">
        <v>465</v>
      </c>
      <c r="Z59" s="42">
        <v>0.78920000000000001</v>
      </c>
      <c r="AA59" s="46">
        <v>281</v>
      </c>
      <c r="AB59" s="35">
        <f t="shared" si="0"/>
        <v>54</v>
      </c>
    </row>
    <row r="60" spans="1:28">
      <c r="A60" s="36">
        <v>55</v>
      </c>
      <c r="B60" s="37">
        <v>56</v>
      </c>
      <c r="C60" s="38" t="s">
        <v>99</v>
      </c>
      <c r="D60" s="39" t="s">
        <v>32</v>
      </c>
      <c r="E60" s="40" t="s">
        <v>33</v>
      </c>
      <c r="F60" s="41">
        <v>40555.5556</v>
      </c>
      <c r="G60" s="37">
        <v>73</v>
      </c>
      <c r="H60" s="42">
        <v>31.7944</v>
      </c>
      <c r="I60" s="37">
        <v>46</v>
      </c>
      <c r="J60" s="43">
        <v>44.120199999999997</v>
      </c>
      <c r="K60" s="37">
        <v>54</v>
      </c>
      <c r="L60" s="42">
        <v>1.9159999999999999</v>
      </c>
      <c r="M60" s="42">
        <v>1.2107000000000001</v>
      </c>
      <c r="N60" s="42">
        <v>17.480399999999999</v>
      </c>
      <c r="O60" s="44">
        <v>56.277799999999999</v>
      </c>
      <c r="P60" s="37">
        <v>79</v>
      </c>
      <c r="Q60" s="45">
        <v>4592</v>
      </c>
      <c r="R60" s="37">
        <v>45</v>
      </c>
      <c r="S60" s="44">
        <v>1460</v>
      </c>
      <c r="T60" s="37">
        <v>37</v>
      </c>
      <c r="U60" s="42">
        <v>0.82150000000000001</v>
      </c>
      <c r="V60" s="37">
        <v>40</v>
      </c>
      <c r="W60" s="44">
        <v>36</v>
      </c>
      <c r="X60" s="44">
        <v>36</v>
      </c>
      <c r="Y60" s="45">
        <v>740</v>
      </c>
      <c r="Z60" s="42">
        <v>1.5419</v>
      </c>
      <c r="AA60" s="46">
        <v>283</v>
      </c>
      <c r="AB60" s="35">
        <f t="shared" si="0"/>
        <v>55</v>
      </c>
    </row>
    <row r="61" spans="1:28">
      <c r="A61" s="36">
        <v>56</v>
      </c>
      <c r="B61" s="37">
        <v>48</v>
      </c>
      <c r="C61" s="38" t="s">
        <v>100</v>
      </c>
      <c r="D61" s="39" t="s">
        <v>101</v>
      </c>
      <c r="E61" s="40" t="s">
        <v>98</v>
      </c>
      <c r="F61" s="41">
        <v>64493.975899999998</v>
      </c>
      <c r="G61" s="37">
        <v>43</v>
      </c>
      <c r="H61" s="42">
        <v>9.5952999999999999</v>
      </c>
      <c r="I61" s="37">
        <v>115</v>
      </c>
      <c r="J61" s="43">
        <v>16.533999999999999</v>
      </c>
      <c r="K61" s="37">
        <v>117</v>
      </c>
      <c r="L61" s="42">
        <v>1.9013</v>
      </c>
      <c r="M61" s="42">
        <v>1.2169000000000001</v>
      </c>
      <c r="N61" s="42">
        <v>2.8367</v>
      </c>
      <c r="O61" s="44">
        <v>106.023</v>
      </c>
      <c r="P61" s="37">
        <v>33</v>
      </c>
      <c r="Q61" s="45">
        <v>55788</v>
      </c>
      <c r="R61" s="37">
        <v>3</v>
      </c>
      <c r="S61" s="44">
        <v>5353</v>
      </c>
      <c r="T61" s="37">
        <v>6</v>
      </c>
      <c r="U61" s="42">
        <v>2E-3</v>
      </c>
      <c r="V61" s="37">
        <v>102</v>
      </c>
      <c r="W61" s="44">
        <v>87</v>
      </c>
      <c r="X61" s="44">
        <v>83</v>
      </c>
      <c r="Y61" s="45">
        <v>1187</v>
      </c>
      <c r="Z61" s="42">
        <v>0.84119999999999995</v>
      </c>
      <c r="AA61" s="46">
        <v>296</v>
      </c>
      <c r="AB61" s="35">
        <f t="shared" si="0"/>
        <v>56</v>
      </c>
    </row>
    <row r="62" spans="1:28">
      <c r="A62" s="36">
        <v>57</v>
      </c>
      <c r="B62" s="37" t="s">
        <v>55</v>
      </c>
      <c r="C62" s="38" t="s">
        <v>102</v>
      </c>
      <c r="D62" s="39" t="s">
        <v>35</v>
      </c>
      <c r="E62" s="40" t="s">
        <v>33</v>
      </c>
      <c r="F62" s="41">
        <v>45000</v>
      </c>
      <c r="G62" s="37">
        <v>64</v>
      </c>
      <c r="H62" s="42">
        <v>43.131</v>
      </c>
      <c r="I62" s="37">
        <v>13</v>
      </c>
      <c r="J62" s="43">
        <v>51.757199999999997</v>
      </c>
      <c r="K62" s="37">
        <v>24</v>
      </c>
      <c r="L62" s="42" t="s">
        <v>55</v>
      </c>
      <c r="M62" s="42" t="s">
        <v>55</v>
      </c>
      <c r="N62" s="42">
        <v>26.517600000000002</v>
      </c>
      <c r="O62" s="44">
        <v>54</v>
      </c>
      <c r="P62" s="37">
        <v>85</v>
      </c>
      <c r="Q62" s="45">
        <v>313</v>
      </c>
      <c r="R62" s="37">
        <v>121</v>
      </c>
      <c r="S62" s="44">
        <v>135</v>
      </c>
      <c r="T62" s="37">
        <v>114</v>
      </c>
      <c r="U62" s="42">
        <v>1.3480000000000001</v>
      </c>
      <c r="V62" s="37">
        <v>14</v>
      </c>
      <c r="W62" s="44">
        <v>3</v>
      </c>
      <c r="X62" s="44">
        <v>3</v>
      </c>
      <c r="Y62" s="45">
        <v>72</v>
      </c>
      <c r="Z62" s="42">
        <v>1.3537999999999999</v>
      </c>
      <c r="AA62" s="46">
        <v>297</v>
      </c>
      <c r="AB62" s="35">
        <f t="shared" si="0"/>
        <v>57</v>
      </c>
    </row>
    <row r="63" spans="1:28">
      <c r="A63" s="36">
        <v>58</v>
      </c>
      <c r="B63" s="37">
        <v>119</v>
      </c>
      <c r="C63" s="38" t="s">
        <v>75</v>
      </c>
      <c r="D63" s="39" t="s">
        <v>66</v>
      </c>
      <c r="E63" s="40" t="s">
        <v>59</v>
      </c>
      <c r="F63" s="41">
        <v>37833.333299999998</v>
      </c>
      <c r="G63" s="37">
        <v>79</v>
      </c>
      <c r="H63" s="42">
        <v>56.892200000000003</v>
      </c>
      <c r="I63" s="37">
        <v>1</v>
      </c>
      <c r="J63" s="43">
        <v>72.180499999999995</v>
      </c>
      <c r="K63" s="37">
        <v>2</v>
      </c>
      <c r="L63" s="42">
        <v>4.0392000000000001</v>
      </c>
      <c r="M63" s="42">
        <v>3.1667000000000001</v>
      </c>
      <c r="N63" s="42">
        <v>35.588999999999999</v>
      </c>
      <c r="O63" s="44">
        <v>48</v>
      </c>
      <c r="P63" s="37">
        <v>91</v>
      </c>
      <c r="Q63" s="45">
        <v>399</v>
      </c>
      <c r="R63" s="37">
        <v>119</v>
      </c>
      <c r="S63" s="44">
        <v>227</v>
      </c>
      <c r="T63" s="37">
        <v>109</v>
      </c>
      <c r="U63" s="42">
        <v>1.587</v>
      </c>
      <c r="V63" s="37">
        <v>9</v>
      </c>
      <c r="W63" s="44">
        <v>6</v>
      </c>
      <c r="X63" s="44">
        <v>6</v>
      </c>
      <c r="Y63" s="45">
        <v>83</v>
      </c>
      <c r="Z63" s="42">
        <v>0.76319999999999999</v>
      </c>
      <c r="AA63" s="46">
        <v>299</v>
      </c>
      <c r="AB63" s="35">
        <f t="shared" si="0"/>
        <v>58</v>
      </c>
    </row>
    <row r="64" spans="1:28">
      <c r="A64" s="36">
        <v>59</v>
      </c>
      <c r="B64" s="37">
        <v>47</v>
      </c>
      <c r="C64" s="38" t="s">
        <v>103</v>
      </c>
      <c r="D64" s="39" t="s">
        <v>83</v>
      </c>
      <c r="E64" s="40" t="s">
        <v>38</v>
      </c>
      <c r="F64" s="41">
        <v>45722.222199999997</v>
      </c>
      <c r="G64" s="37">
        <v>63</v>
      </c>
      <c r="H64" s="42">
        <v>19.262699999999999</v>
      </c>
      <c r="I64" s="37">
        <v>103</v>
      </c>
      <c r="J64" s="43">
        <v>26.565200000000001</v>
      </c>
      <c r="K64" s="37">
        <v>107</v>
      </c>
      <c r="L64" s="42">
        <v>1.5358000000000001</v>
      </c>
      <c r="M64" s="42">
        <v>1.1069</v>
      </c>
      <c r="N64" s="42">
        <v>13.0837</v>
      </c>
      <c r="O64" s="44">
        <v>63.055599999999998</v>
      </c>
      <c r="P64" s="37">
        <v>66</v>
      </c>
      <c r="Q64" s="45">
        <v>8545</v>
      </c>
      <c r="R64" s="37">
        <v>10</v>
      </c>
      <c r="S64" s="44">
        <v>1646</v>
      </c>
      <c r="T64" s="37">
        <v>28</v>
      </c>
      <c r="U64" s="42">
        <v>0.34</v>
      </c>
      <c r="V64" s="37">
        <v>64</v>
      </c>
      <c r="W64" s="44">
        <v>36</v>
      </c>
      <c r="X64" s="44">
        <v>36</v>
      </c>
      <c r="Y64" s="45">
        <v>662</v>
      </c>
      <c r="Z64" s="42">
        <v>1.1133</v>
      </c>
      <c r="AA64" s="46">
        <v>306</v>
      </c>
      <c r="AB64" s="35">
        <f t="shared" si="0"/>
        <v>59</v>
      </c>
    </row>
    <row r="65" spans="1:28">
      <c r="A65" s="47">
        <v>60</v>
      </c>
      <c r="B65" s="48">
        <v>103</v>
      </c>
      <c r="C65" s="49" t="s">
        <v>104</v>
      </c>
      <c r="D65" s="50" t="s">
        <v>35</v>
      </c>
      <c r="E65" s="51" t="s">
        <v>33</v>
      </c>
      <c r="F65" s="52">
        <v>62166.666700000002</v>
      </c>
      <c r="G65" s="48">
        <v>46</v>
      </c>
      <c r="H65" s="53">
        <v>29.095199999999998</v>
      </c>
      <c r="I65" s="48">
        <v>62</v>
      </c>
      <c r="J65" s="54">
        <v>49.142000000000003</v>
      </c>
      <c r="K65" s="48">
        <v>35</v>
      </c>
      <c r="L65" s="53">
        <v>14.194000000000001</v>
      </c>
      <c r="M65" s="53">
        <v>9.1641999999999992</v>
      </c>
      <c r="N65" s="53">
        <v>21.456499999999998</v>
      </c>
      <c r="O65" s="55">
        <v>105</v>
      </c>
      <c r="P65" s="48">
        <v>36</v>
      </c>
      <c r="Q65" s="56">
        <v>1282</v>
      </c>
      <c r="R65" s="48">
        <v>103</v>
      </c>
      <c r="S65" s="55">
        <v>373</v>
      </c>
      <c r="T65" s="48">
        <v>98</v>
      </c>
      <c r="U65" s="53">
        <v>0.3856</v>
      </c>
      <c r="V65" s="48">
        <v>60</v>
      </c>
      <c r="W65" s="55">
        <v>6</v>
      </c>
      <c r="X65" s="55">
        <v>6</v>
      </c>
      <c r="Y65" s="56">
        <v>233</v>
      </c>
      <c r="Z65" s="53">
        <v>0.87849999999999995</v>
      </c>
      <c r="AA65" s="57">
        <v>307</v>
      </c>
      <c r="AB65" s="35">
        <f t="shared" si="0"/>
        <v>60</v>
      </c>
    </row>
    <row r="66" spans="1:28">
      <c r="A66" s="36">
        <v>61</v>
      </c>
      <c r="B66" s="37" t="s">
        <v>55</v>
      </c>
      <c r="C66" s="38" t="s">
        <v>75</v>
      </c>
      <c r="D66" s="39" t="s">
        <v>101</v>
      </c>
      <c r="E66" s="40" t="s">
        <v>38</v>
      </c>
      <c r="F66" s="41">
        <v>35699.5268</v>
      </c>
      <c r="G66" s="37">
        <v>83</v>
      </c>
      <c r="H66" s="42">
        <v>23.115500000000001</v>
      </c>
      <c r="I66" s="37">
        <v>80</v>
      </c>
      <c r="J66" s="43">
        <v>35.4726</v>
      </c>
      <c r="K66" s="37">
        <v>92</v>
      </c>
      <c r="L66" s="42">
        <v>6.6231</v>
      </c>
      <c r="M66" s="42">
        <v>3.4102000000000001</v>
      </c>
      <c r="N66" s="42">
        <v>9.0395000000000003</v>
      </c>
      <c r="O66" s="44">
        <v>54.783900000000003</v>
      </c>
      <c r="P66" s="37">
        <v>83</v>
      </c>
      <c r="Q66" s="45">
        <v>195830</v>
      </c>
      <c r="R66" s="37">
        <v>1</v>
      </c>
      <c r="S66" s="44">
        <v>45267</v>
      </c>
      <c r="T66" s="37">
        <v>1</v>
      </c>
      <c r="U66" s="42">
        <v>0.17369999999999999</v>
      </c>
      <c r="V66" s="37">
        <v>76</v>
      </c>
      <c r="W66" s="44">
        <v>1268</v>
      </c>
      <c r="X66" s="44">
        <v>1268</v>
      </c>
      <c r="Y66" s="45">
        <v>11784</v>
      </c>
      <c r="Z66" s="42">
        <v>1.1277999999999999</v>
      </c>
      <c r="AA66" s="46">
        <v>323</v>
      </c>
      <c r="AB66" s="35">
        <f t="shared" si="0"/>
        <v>61</v>
      </c>
    </row>
    <row r="67" spans="1:28">
      <c r="A67" s="36">
        <v>62</v>
      </c>
      <c r="B67" s="37">
        <v>80</v>
      </c>
      <c r="C67" s="38" t="s">
        <v>105</v>
      </c>
      <c r="D67" s="39" t="s">
        <v>41</v>
      </c>
      <c r="E67" s="40" t="s">
        <v>59</v>
      </c>
      <c r="F67" s="41">
        <v>40607.142899999999</v>
      </c>
      <c r="G67" s="37">
        <v>72</v>
      </c>
      <c r="H67" s="42">
        <v>20.516100000000002</v>
      </c>
      <c r="I67" s="37">
        <v>101</v>
      </c>
      <c r="J67" s="43">
        <v>30.747</v>
      </c>
      <c r="K67" s="37">
        <v>102</v>
      </c>
      <c r="L67" s="42">
        <v>11.339399999999999</v>
      </c>
      <c r="M67" s="42">
        <v>7.0949</v>
      </c>
      <c r="N67" s="42">
        <v>10.4016</v>
      </c>
      <c r="O67" s="44">
        <v>60.857100000000003</v>
      </c>
      <c r="P67" s="37">
        <v>71</v>
      </c>
      <c r="Q67" s="45">
        <v>5542</v>
      </c>
      <c r="R67" s="37">
        <v>35</v>
      </c>
      <c r="S67" s="44">
        <v>1137</v>
      </c>
      <c r="T67" s="37">
        <v>45</v>
      </c>
      <c r="U67" s="42">
        <v>0.64170000000000005</v>
      </c>
      <c r="V67" s="37">
        <v>46</v>
      </c>
      <c r="W67" s="44">
        <v>28</v>
      </c>
      <c r="X67" s="44">
        <v>28</v>
      </c>
      <c r="Y67" s="45">
        <v>385</v>
      </c>
      <c r="Z67" s="42">
        <v>0.8649</v>
      </c>
      <c r="AA67" s="46">
        <v>325</v>
      </c>
      <c r="AB67" s="35">
        <f t="shared" si="0"/>
        <v>62</v>
      </c>
    </row>
    <row r="68" spans="1:28">
      <c r="A68" s="36">
        <v>63</v>
      </c>
      <c r="B68" s="37">
        <v>64</v>
      </c>
      <c r="C68" s="38" t="s">
        <v>106</v>
      </c>
      <c r="D68" s="39" t="s">
        <v>35</v>
      </c>
      <c r="E68" s="40" t="s">
        <v>33</v>
      </c>
      <c r="F68" s="41">
        <v>62666.666700000002</v>
      </c>
      <c r="G68" s="37">
        <v>45</v>
      </c>
      <c r="H68" s="42">
        <v>21.9969</v>
      </c>
      <c r="I68" s="37">
        <v>88</v>
      </c>
      <c r="J68" s="43">
        <v>41.380699999999997</v>
      </c>
      <c r="K68" s="37">
        <v>70</v>
      </c>
      <c r="L68" s="42">
        <v>25.473700000000001</v>
      </c>
      <c r="M68" s="42">
        <v>15.7193</v>
      </c>
      <c r="N68" s="42">
        <v>12.417</v>
      </c>
      <c r="O68" s="44">
        <v>106.1</v>
      </c>
      <c r="P68" s="37">
        <v>32</v>
      </c>
      <c r="Q68" s="45">
        <v>2564</v>
      </c>
      <c r="R68" s="37">
        <v>76</v>
      </c>
      <c r="S68" s="44">
        <v>564</v>
      </c>
      <c r="T68" s="37">
        <v>83</v>
      </c>
      <c r="U68" s="42">
        <v>0.1226</v>
      </c>
      <c r="V68" s="37">
        <v>86</v>
      </c>
      <c r="W68" s="44">
        <v>10</v>
      </c>
      <c r="X68" s="44">
        <v>9</v>
      </c>
      <c r="Y68" s="45">
        <v>298</v>
      </c>
      <c r="Z68" s="42">
        <v>1.6229</v>
      </c>
      <c r="AA68" s="46">
        <v>327</v>
      </c>
      <c r="AB68" s="35">
        <f t="shared" si="0"/>
        <v>63</v>
      </c>
    </row>
    <row r="69" spans="1:28">
      <c r="A69" s="36">
        <v>64</v>
      </c>
      <c r="B69" s="37">
        <v>24</v>
      </c>
      <c r="C69" s="38" t="s">
        <v>107</v>
      </c>
      <c r="D69" s="39" t="s">
        <v>41</v>
      </c>
      <c r="E69" s="40" t="s">
        <v>38</v>
      </c>
      <c r="F69" s="41">
        <v>41100</v>
      </c>
      <c r="G69" s="37">
        <v>70</v>
      </c>
      <c r="H69" s="42">
        <v>29.076799999999999</v>
      </c>
      <c r="I69" s="37">
        <v>63</v>
      </c>
      <c r="J69" s="43">
        <v>41.669600000000003</v>
      </c>
      <c r="K69" s="37">
        <v>68</v>
      </c>
      <c r="L69" s="42">
        <v>4.0850999999999997</v>
      </c>
      <c r="M69" s="42">
        <v>1.7697000000000001</v>
      </c>
      <c r="N69" s="42">
        <v>10.682700000000001</v>
      </c>
      <c r="O69" s="44">
        <v>58.9</v>
      </c>
      <c r="P69" s="37">
        <v>74</v>
      </c>
      <c r="Q69" s="45">
        <v>2827</v>
      </c>
      <c r="R69" s="37">
        <v>69</v>
      </c>
      <c r="S69" s="44">
        <v>822</v>
      </c>
      <c r="T69" s="37">
        <v>69</v>
      </c>
      <c r="U69" s="42">
        <v>0.43490000000000001</v>
      </c>
      <c r="V69" s="37">
        <v>55</v>
      </c>
      <c r="W69" s="44">
        <v>20</v>
      </c>
      <c r="X69" s="44">
        <v>20</v>
      </c>
      <c r="Y69" s="45">
        <v>566</v>
      </c>
      <c r="Z69" s="42">
        <v>0.75619999999999998</v>
      </c>
      <c r="AA69" s="46">
        <v>331</v>
      </c>
      <c r="AB69" s="35">
        <f t="shared" si="0"/>
        <v>64</v>
      </c>
    </row>
    <row r="70" spans="1:28">
      <c r="A70" s="36">
        <v>65</v>
      </c>
      <c r="B70" s="37">
        <v>29</v>
      </c>
      <c r="C70" s="38" t="s">
        <v>108</v>
      </c>
      <c r="D70" s="39" t="s">
        <v>48</v>
      </c>
      <c r="E70" s="40" t="s">
        <v>33</v>
      </c>
      <c r="F70" s="41">
        <v>46571.428599999999</v>
      </c>
      <c r="G70" s="37">
        <v>61</v>
      </c>
      <c r="H70" s="42">
        <v>36.1419</v>
      </c>
      <c r="I70" s="37">
        <v>28</v>
      </c>
      <c r="J70" s="43">
        <v>47.450099999999999</v>
      </c>
      <c r="K70" s="37">
        <v>40</v>
      </c>
      <c r="L70" s="42">
        <v>4.4432999999999998</v>
      </c>
      <c r="M70" s="42">
        <v>2.17</v>
      </c>
      <c r="N70" s="42">
        <v>8.6480999999999995</v>
      </c>
      <c r="O70" s="44">
        <v>61.142899999999997</v>
      </c>
      <c r="P70" s="37">
        <v>70</v>
      </c>
      <c r="Q70" s="45">
        <v>1804</v>
      </c>
      <c r="R70" s="37">
        <v>91</v>
      </c>
      <c r="S70" s="44">
        <v>652</v>
      </c>
      <c r="T70" s="37">
        <v>76</v>
      </c>
      <c r="U70" s="42">
        <v>0.1459</v>
      </c>
      <c r="V70" s="37">
        <v>81</v>
      </c>
      <c r="W70" s="44">
        <v>14</v>
      </c>
      <c r="X70" s="44">
        <v>14</v>
      </c>
      <c r="Y70" s="45">
        <v>345</v>
      </c>
      <c r="Z70" s="42">
        <v>1.1433</v>
      </c>
      <c r="AA70" s="46">
        <v>331</v>
      </c>
      <c r="AB70" s="35">
        <f t="shared" si="0"/>
        <v>65</v>
      </c>
    </row>
    <row r="71" spans="1:28">
      <c r="A71" s="36">
        <v>66</v>
      </c>
      <c r="B71" s="37">
        <v>93</v>
      </c>
      <c r="C71" s="38" t="s">
        <v>109</v>
      </c>
      <c r="D71" s="39" t="s">
        <v>46</v>
      </c>
      <c r="E71" s="40" t="s">
        <v>59</v>
      </c>
      <c r="F71" s="41">
        <v>34892.857100000001</v>
      </c>
      <c r="G71" s="37">
        <v>86</v>
      </c>
      <c r="H71" s="42">
        <v>35.958799999999997</v>
      </c>
      <c r="I71" s="37">
        <v>29</v>
      </c>
      <c r="J71" s="43">
        <v>48.141300000000001</v>
      </c>
      <c r="K71" s="37">
        <v>39</v>
      </c>
      <c r="L71" s="42">
        <v>2.9969000000000001</v>
      </c>
      <c r="M71" s="42">
        <v>1.4968999999999999</v>
      </c>
      <c r="N71" s="42">
        <v>12.1089</v>
      </c>
      <c r="O71" s="44">
        <v>46.714300000000001</v>
      </c>
      <c r="P71" s="37">
        <v>94</v>
      </c>
      <c r="Q71" s="45">
        <v>2717</v>
      </c>
      <c r="R71" s="37">
        <v>72</v>
      </c>
      <c r="S71" s="44">
        <v>977</v>
      </c>
      <c r="T71" s="37">
        <v>55</v>
      </c>
      <c r="U71" s="42">
        <v>0.47499999999999998</v>
      </c>
      <c r="V71" s="37">
        <v>53</v>
      </c>
      <c r="W71" s="44">
        <v>28</v>
      </c>
      <c r="X71" s="44">
        <v>28</v>
      </c>
      <c r="Y71" s="45">
        <v>320</v>
      </c>
      <c r="Z71" s="42">
        <v>0.99360000000000004</v>
      </c>
      <c r="AA71" s="46">
        <v>334</v>
      </c>
      <c r="AB71" s="35">
        <f t="shared" ref="AB71:AB105" si="1">+A71</f>
        <v>66</v>
      </c>
    </row>
    <row r="72" spans="1:28">
      <c r="A72" s="36">
        <v>67</v>
      </c>
      <c r="B72" s="37">
        <v>72</v>
      </c>
      <c r="C72" s="38" t="s">
        <v>110</v>
      </c>
      <c r="D72" s="39" t="s">
        <v>77</v>
      </c>
      <c r="E72" s="40" t="s">
        <v>38</v>
      </c>
      <c r="F72" s="41">
        <v>43714.2857</v>
      </c>
      <c r="G72" s="37">
        <v>66</v>
      </c>
      <c r="H72" s="42">
        <v>34</v>
      </c>
      <c r="I72" s="37">
        <v>39</v>
      </c>
      <c r="J72" s="43">
        <v>45.1111</v>
      </c>
      <c r="K72" s="37">
        <v>52</v>
      </c>
      <c r="L72" s="42" t="s">
        <v>55</v>
      </c>
      <c r="M72" s="42" t="s">
        <v>55</v>
      </c>
      <c r="N72" s="42">
        <v>15.131600000000001</v>
      </c>
      <c r="O72" s="44">
        <v>58</v>
      </c>
      <c r="P72" s="37">
        <v>76</v>
      </c>
      <c r="Q72" s="45">
        <v>900</v>
      </c>
      <c r="R72" s="37">
        <v>112</v>
      </c>
      <c r="S72" s="44">
        <v>306</v>
      </c>
      <c r="T72" s="37">
        <v>104</v>
      </c>
      <c r="U72" s="42">
        <v>0.79490000000000005</v>
      </c>
      <c r="V72" s="37">
        <v>41</v>
      </c>
      <c r="W72" s="44">
        <v>7</v>
      </c>
      <c r="X72" s="44">
        <v>7</v>
      </c>
      <c r="Y72" s="45">
        <v>127</v>
      </c>
      <c r="Z72" s="42">
        <v>1.1024</v>
      </c>
      <c r="AA72" s="46">
        <v>334</v>
      </c>
      <c r="AB72" s="35">
        <f t="shared" si="1"/>
        <v>67</v>
      </c>
    </row>
    <row r="73" spans="1:28">
      <c r="A73" s="36">
        <v>68</v>
      </c>
      <c r="B73" s="37">
        <v>59</v>
      </c>
      <c r="C73" s="38" t="s">
        <v>111</v>
      </c>
      <c r="D73" s="39" t="s">
        <v>101</v>
      </c>
      <c r="E73" s="40" t="s">
        <v>33</v>
      </c>
      <c r="F73" s="41">
        <v>34880</v>
      </c>
      <c r="G73" s="37">
        <v>87</v>
      </c>
      <c r="H73" s="42">
        <v>26.210100000000001</v>
      </c>
      <c r="I73" s="37">
        <v>69</v>
      </c>
      <c r="J73" s="43">
        <v>42.544600000000003</v>
      </c>
      <c r="K73" s="37">
        <v>62</v>
      </c>
      <c r="L73" s="42">
        <v>11.045299999999999</v>
      </c>
      <c r="M73" s="42">
        <v>5.1917999999999997</v>
      </c>
      <c r="N73" s="42">
        <v>11.3438</v>
      </c>
      <c r="O73" s="44">
        <v>56.78</v>
      </c>
      <c r="P73" s="37">
        <v>77</v>
      </c>
      <c r="Q73" s="45">
        <v>6673</v>
      </c>
      <c r="R73" s="37">
        <v>21</v>
      </c>
      <c r="S73" s="44">
        <v>1749</v>
      </c>
      <c r="T73" s="37">
        <v>25</v>
      </c>
      <c r="U73" s="42">
        <v>0.14410000000000001</v>
      </c>
      <c r="V73" s="37">
        <v>83</v>
      </c>
      <c r="W73" s="44">
        <v>50</v>
      </c>
      <c r="X73" s="44">
        <v>50</v>
      </c>
      <c r="Y73" s="45">
        <v>1588</v>
      </c>
      <c r="Z73" s="42">
        <v>0.93640000000000001</v>
      </c>
      <c r="AA73" s="46">
        <v>337</v>
      </c>
      <c r="AB73" s="35">
        <f t="shared" si="1"/>
        <v>68</v>
      </c>
    </row>
    <row r="74" spans="1:28">
      <c r="A74" s="36">
        <v>69</v>
      </c>
      <c r="B74" s="37">
        <v>88</v>
      </c>
      <c r="C74" s="38" t="s">
        <v>112</v>
      </c>
      <c r="D74" s="39" t="s">
        <v>83</v>
      </c>
      <c r="E74" s="40" t="s">
        <v>38</v>
      </c>
      <c r="F74" s="41">
        <v>46500</v>
      </c>
      <c r="G74" s="37">
        <v>62</v>
      </c>
      <c r="H74" s="42">
        <v>24.1648</v>
      </c>
      <c r="I74" s="37">
        <v>78</v>
      </c>
      <c r="J74" s="43">
        <v>36.488500000000002</v>
      </c>
      <c r="K74" s="37">
        <v>87</v>
      </c>
      <c r="L74" s="42">
        <v>2.3664000000000001</v>
      </c>
      <c r="M74" s="42">
        <v>1.5356000000000001</v>
      </c>
      <c r="N74" s="42">
        <v>10.4716</v>
      </c>
      <c r="O74" s="44">
        <v>70.214299999999994</v>
      </c>
      <c r="P74" s="37">
        <v>62</v>
      </c>
      <c r="Q74" s="45">
        <v>2694</v>
      </c>
      <c r="R74" s="37">
        <v>73</v>
      </c>
      <c r="S74" s="44">
        <v>651</v>
      </c>
      <c r="T74" s="37">
        <v>77</v>
      </c>
      <c r="U74" s="42">
        <v>0.34389999999999998</v>
      </c>
      <c r="V74" s="37">
        <v>63</v>
      </c>
      <c r="W74" s="44">
        <v>14</v>
      </c>
      <c r="X74" s="44">
        <v>14</v>
      </c>
      <c r="Y74" s="45">
        <v>361</v>
      </c>
      <c r="Z74" s="42">
        <v>1.2769999999999999</v>
      </c>
      <c r="AA74" s="46">
        <v>338</v>
      </c>
      <c r="AB74" s="35">
        <f t="shared" si="1"/>
        <v>69</v>
      </c>
    </row>
    <row r="75" spans="1:28">
      <c r="A75" s="47">
        <v>70</v>
      </c>
      <c r="B75" s="48">
        <v>50</v>
      </c>
      <c r="C75" s="49" t="s">
        <v>75</v>
      </c>
      <c r="D75" s="50" t="s">
        <v>97</v>
      </c>
      <c r="E75" s="51" t="s">
        <v>59</v>
      </c>
      <c r="F75" s="52">
        <v>59523.809500000003</v>
      </c>
      <c r="G75" s="48">
        <v>49</v>
      </c>
      <c r="H75" s="53">
        <v>18.941199999999998</v>
      </c>
      <c r="I75" s="48">
        <v>104</v>
      </c>
      <c r="J75" s="54">
        <v>25.884799999999998</v>
      </c>
      <c r="K75" s="48">
        <v>108</v>
      </c>
      <c r="L75" s="53">
        <v>3.8687999999999998</v>
      </c>
      <c r="M75" s="53">
        <v>2.1059999999999999</v>
      </c>
      <c r="N75" s="53">
        <v>6.0340999999999996</v>
      </c>
      <c r="O75" s="55">
        <v>82.1905</v>
      </c>
      <c r="P75" s="48">
        <v>52</v>
      </c>
      <c r="Q75" s="56">
        <v>6668</v>
      </c>
      <c r="R75" s="48">
        <v>22</v>
      </c>
      <c r="S75" s="55">
        <v>1263</v>
      </c>
      <c r="T75" s="48">
        <v>42</v>
      </c>
      <c r="U75" s="53">
        <v>-0.29649999999999999</v>
      </c>
      <c r="V75" s="48">
        <v>115</v>
      </c>
      <c r="W75" s="55">
        <v>21</v>
      </c>
      <c r="X75" s="55">
        <v>21</v>
      </c>
      <c r="Y75" s="56">
        <v>190</v>
      </c>
      <c r="Z75" s="53">
        <v>1.2316</v>
      </c>
      <c r="AA75" s="57">
        <v>342</v>
      </c>
      <c r="AB75" s="35">
        <f t="shared" si="1"/>
        <v>70</v>
      </c>
    </row>
    <row r="76" spans="1:28">
      <c r="A76" s="36">
        <v>71</v>
      </c>
      <c r="B76" s="37" t="s">
        <v>55</v>
      </c>
      <c r="C76" s="38" t="s">
        <v>75</v>
      </c>
      <c r="D76" s="39" t="s">
        <v>66</v>
      </c>
      <c r="E76" s="40" t="s">
        <v>33</v>
      </c>
      <c r="F76" s="41">
        <v>41545.4545</v>
      </c>
      <c r="G76" s="37">
        <v>68</v>
      </c>
      <c r="H76" s="42">
        <v>29.521999999999998</v>
      </c>
      <c r="I76" s="37">
        <v>60</v>
      </c>
      <c r="J76" s="43">
        <v>40.051699999999997</v>
      </c>
      <c r="K76" s="37">
        <v>75</v>
      </c>
      <c r="L76" s="42">
        <v>2.8267000000000002</v>
      </c>
      <c r="M76" s="42">
        <v>1.5697000000000001</v>
      </c>
      <c r="N76" s="42">
        <v>19.379799999999999</v>
      </c>
      <c r="O76" s="44">
        <v>56.363599999999998</v>
      </c>
      <c r="P76" s="37">
        <v>78</v>
      </c>
      <c r="Q76" s="45">
        <v>1548</v>
      </c>
      <c r="R76" s="37">
        <v>98</v>
      </c>
      <c r="S76" s="44">
        <v>457</v>
      </c>
      <c r="T76" s="37">
        <v>94</v>
      </c>
      <c r="U76" s="42">
        <v>0.84040000000000004</v>
      </c>
      <c r="V76" s="37">
        <v>39</v>
      </c>
      <c r="W76" s="44">
        <v>11</v>
      </c>
      <c r="X76" s="44">
        <v>11</v>
      </c>
      <c r="Y76" s="45">
        <v>247</v>
      </c>
      <c r="Z76" s="42">
        <v>1.3974</v>
      </c>
      <c r="AA76" s="46">
        <v>343</v>
      </c>
      <c r="AB76" s="35">
        <f t="shared" si="1"/>
        <v>71</v>
      </c>
    </row>
    <row r="77" spans="1:28">
      <c r="A77" s="36">
        <v>72</v>
      </c>
      <c r="B77" s="37">
        <v>65</v>
      </c>
      <c r="C77" s="38" t="s">
        <v>113</v>
      </c>
      <c r="D77" s="39" t="s">
        <v>41</v>
      </c>
      <c r="E77" s="40" t="s">
        <v>59</v>
      </c>
      <c r="F77" s="41">
        <v>32460</v>
      </c>
      <c r="G77" s="37">
        <v>90</v>
      </c>
      <c r="H77" s="42">
        <v>22.982199999999999</v>
      </c>
      <c r="I77" s="37">
        <v>82</v>
      </c>
      <c r="J77" s="43">
        <v>38.657600000000002</v>
      </c>
      <c r="K77" s="37">
        <v>78</v>
      </c>
      <c r="L77" s="42">
        <v>3.5493999999999999</v>
      </c>
      <c r="M77" s="42">
        <v>2.2126000000000001</v>
      </c>
      <c r="N77" s="42">
        <v>7.5231000000000003</v>
      </c>
      <c r="O77" s="44">
        <v>54.6</v>
      </c>
      <c r="P77" s="37">
        <v>84</v>
      </c>
      <c r="Q77" s="45">
        <v>7062</v>
      </c>
      <c r="R77" s="37">
        <v>18</v>
      </c>
      <c r="S77" s="44">
        <v>1623</v>
      </c>
      <c r="T77" s="37">
        <v>29</v>
      </c>
      <c r="U77" s="42">
        <v>0.1804</v>
      </c>
      <c r="V77" s="37">
        <v>75</v>
      </c>
      <c r="W77" s="44">
        <v>50</v>
      </c>
      <c r="X77" s="44">
        <v>50</v>
      </c>
      <c r="Y77" s="45">
        <v>824</v>
      </c>
      <c r="Z77" s="42">
        <v>1.1637999999999999</v>
      </c>
      <c r="AA77" s="46">
        <v>349</v>
      </c>
      <c r="AB77" s="35">
        <f t="shared" si="1"/>
        <v>72</v>
      </c>
    </row>
    <row r="78" spans="1:28">
      <c r="A78" s="36">
        <v>73</v>
      </c>
      <c r="B78" s="37">
        <v>116</v>
      </c>
      <c r="C78" s="38" t="s">
        <v>114</v>
      </c>
      <c r="D78" s="39" t="s">
        <v>66</v>
      </c>
      <c r="E78" s="40" t="s">
        <v>98</v>
      </c>
      <c r="F78" s="41">
        <v>31272.727299999999</v>
      </c>
      <c r="G78" s="37">
        <v>93</v>
      </c>
      <c r="H78" s="42">
        <v>34.177199999999999</v>
      </c>
      <c r="I78" s="37">
        <v>35</v>
      </c>
      <c r="J78" s="43">
        <v>44.790700000000001</v>
      </c>
      <c r="K78" s="37">
        <v>53</v>
      </c>
      <c r="L78" s="42">
        <v>3.5337000000000001</v>
      </c>
      <c r="M78" s="42">
        <v>3.2269999999999999</v>
      </c>
      <c r="N78" s="42">
        <v>14.1188</v>
      </c>
      <c r="O78" s="44">
        <v>41.818199999999997</v>
      </c>
      <c r="P78" s="37">
        <v>96</v>
      </c>
      <c r="Q78" s="45">
        <v>1027</v>
      </c>
      <c r="R78" s="37">
        <v>109</v>
      </c>
      <c r="S78" s="44">
        <v>351</v>
      </c>
      <c r="T78" s="37">
        <v>100</v>
      </c>
      <c r="U78" s="42">
        <v>1.2916000000000001</v>
      </c>
      <c r="V78" s="37">
        <v>18</v>
      </c>
      <c r="W78" s="44">
        <v>11</v>
      </c>
      <c r="X78" s="44">
        <v>11</v>
      </c>
      <c r="Y78" s="45">
        <v>77</v>
      </c>
      <c r="Z78" s="42">
        <v>1.2208000000000001</v>
      </c>
      <c r="AA78" s="46">
        <v>351</v>
      </c>
      <c r="AB78" s="35">
        <f t="shared" si="1"/>
        <v>73</v>
      </c>
    </row>
    <row r="79" spans="1:28">
      <c r="A79" s="36">
        <v>74</v>
      </c>
      <c r="B79" s="37">
        <v>61</v>
      </c>
      <c r="C79" s="38" t="s">
        <v>115</v>
      </c>
      <c r="D79" s="39" t="s">
        <v>116</v>
      </c>
      <c r="E79" s="40" t="s">
        <v>38</v>
      </c>
      <c r="F79" s="41">
        <v>35653.8462</v>
      </c>
      <c r="G79" s="37">
        <v>84</v>
      </c>
      <c r="H79" s="42">
        <v>11.4998</v>
      </c>
      <c r="I79" s="37">
        <v>110</v>
      </c>
      <c r="J79" s="43">
        <v>21.064399999999999</v>
      </c>
      <c r="K79" s="37">
        <v>112</v>
      </c>
      <c r="L79" s="42">
        <v>5.2274000000000003</v>
      </c>
      <c r="M79" s="42">
        <v>3.6278000000000001</v>
      </c>
      <c r="N79" s="42">
        <v>5.8517000000000001</v>
      </c>
      <c r="O79" s="44">
        <v>65.307699999999997</v>
      </c>
      <c r="P79" s="37">
        <v>63</v>
      </c>
      <c r="Q79" s="45">
        <v>8061</v>
      </c>
      <c r="R79" s="37">
        <v>12</v>
      </c>
      <c r="S79" s="44">
        <v>927</v>
      </c>
      <c r="T79" s="37">
        <v>60</v>
      </c>
      <c r="U79" s="42">
        <v>8.8700000000000001E-2</v>
      </c>
      <c r="V79" s="37">
        <v>90</v>
      </c>
      <c r="W79" s="44">
        <v>26</v>
      </c>
      <c r="X79" s="44">
        <v>26</v>
      </c>
      <c r="Y79" s="45">
        <v>322</v>
      </c>
      <c r="Z79" s="42">
        <v>0.46579999999999999</v>
      </c>
      <c r="AA79" s="46">
        <v>359</v>
      </c>
      <c r="AB79" s="35">
        <f t="shared" si="1"/>
        <v>74</v>
      </c>
    </row>
    <row r="80" spans="1:28">
      <c r="A80" s="36">
        <v>75</v>
      </c>
      <c r="B80" s="37" t="s">
        <v>55</v>
      </c>
      <c r="C80" s="38" t="s">
        <v>117</v>
      </c>
      <c r="D80" s="39" t="s">
        <v>48</v>
      </c>
      <c r="E80" s="40" t="s">
        <v>33</v>
      </c>
      <c r="F80" s="41">
        <v>49200</v>
      </c>
      <c r="G80" s="37">
        <v>59</v>
      </c>
      <c r="H80" s="42">
        <v>21.170400000000001</v>
      </c>
      <c r="I80" s="37">
        <v>95</v>
      </c>
      <c r="J80" s="43">
        <v>35.456099999999999</v>
      </c>
      <c r="K80" s="37">
        <v>94</v>
      </c>
      <c r="L80" s="42">
        <v>4.4683000000000002</v>
      </c>
      <c r="M80" s="42">
        <v>3.8730000000000002</v>
      </c>
      <c r="N80" s="42">
        <v>8.7780000000000005</v>
      </c>
      <c r="O80" s="44">
        <v>82.4</v>
      </c>
      <c r="P80" s="37">
        <v>51</v>
      </c>
      <c r="Q80" s="45">
        <v>1162</v>
      </c>
      <c r="R80" s="37">
        <v>106</v>
      </c>
      <c r="S80" s="44">
        <v>246</v>
      </c>
      <c r="T80" s="37">
        <v>107</v>
      </c>
      <c r="U80" s="42">
        <v>0.56620000000000004</v>
      </c>
      <c r="V80" s="37">
        <v>50</v>
      </c>
      <c r="W80" s="44">
        <v>5</v>
      </c>
      <c r="X80" s="44">
        <v>5</v>
      </c>
      <c r="Y80" s="45">
        <v>207</v>
      </c>
      <c r="Z80" s="42">
        <v>1.2366999999999999</v>
      </c>
      <c r="AA80" s="46">
        <v>361</v>
      </c>
      <c r="AB80" s="35">
        <f t="shared" si="1"/>
        <v>75</v>
      </c>
    </row>
    <row r="81" spans="1:28">
      <c r="A81" s="36">
        <v>76</v>
      </c>
      <c r="B81" s="37">
        <v>77</v>
      </c>
      <c r="C81" s="38" t="s">
        <v>118</v>
      </c>
      <c r="D81" s="39" t="s">
        <v>41</v>
      </c>
      <c r="E81" s="40" t="s">
        <v>38</v>
      </c>
      <c r="F81" s="41">
        <v>46923.0769</v>
      </c>
      <c r="G81" s="37">
        <v>60</v>
      </c>
      <c r="H81" s="42">
        <v>26.395499999999998</v>
      </c>
      <c r="I81" s="37">
        <v>68</v>
      </c>
      <c r="J81" s="43">
        <v>41.2376</v>
      </c>
      <c r="K81" s="37">
        <v>72</v>
      </c>
      <c r="L81" s="42">
        <v>16.919599999999999</v>
      </c>
      <c r="M81" s="42">
        <v>11.7143</v>
      </c>
      <c r="N81" s="42">
        <v>9.2842000000000002</v>
      </c>
      <c r="O81" s="44">
        <v>73.307699999999997</v>
      </c>
      <c r="P81" s="37">
        <v>59</v>
      </c>
      <c r="Q81" s="45">
        <v>2311</v>
      </c>
      <c r="R81" s="37">
        <v>85</v>
      </c>
      <c r="S81" s="44">
        <v>610</v>
      </c>
      <c r="T81" s="37">
        <v>81</v>
      </c>
      <c r="U81" s="42">
        <v>8.1500000000000003E-2</v>
      </c>
      <c r="V81" s="37">
        <v>91</v>
      </c>
      <c r="W81" s="44">
        <v>13</v>
      </c>
      <c r="X81" s="44">
        <v>13</v>
      </c>
      <c r="Y81" s="45">
        <v>396</v>
      </c>
      <c r="Z81" s="42">
        <v>0.53790000000000004</v>
      </c>
      <c r="AA81" s="46">
        <v>363</v>
      </c>
      <c r="AB81" s="35">
        <f t="shared" si="1"/>
        <v>76</v>
      </c>
    </row>
    <row r="82" spans="1:28">
      <c r="A82" s="36">
        <v>77</v>
      </c>
      <c r="B82" s="37">
        <v>33</v>
      </c>
      <c r="C82" s="38" t="s">
        <v>75</v>
      </c>
      <c r="D82" s="39" t="s">
        <v>119</v>
      </c>
      <c r="E82" s="40" t="s">
        <v>33</v>
      </c>
      <c r="F82" s="41">
        <v>41190.476199999997</v>
      </c>
      <c r="G82" s="37">
        <v>69</v>
      </c>
      <c r="H82" s="42">
        <v>8.3857999999999997</v>
      </c>
      <c r="I82" s="37">
        <v>117</v>
      </c>
      <c r="J82" s="43">
        <v>16.858899999999998</v>
      </c>
      <c r="K82" s="37">
        <v>116</v>
      </c>
      <c r="L82" s="42">
        <v>1.4133</v>
      </c>
      <c r="M82" s="42">
        <v>0.82279999999999998</v>
      </c>
      <c r="N82" s="42">
        <v>1.4348000000000001</v>
      </c>
      <c r="O82" s="44">
        <v>82.8095</v>
      </c>
      <c r="P82" s="37">
        <v>50</v>
      </c>
      <c r="Q82" s="45">
        <v>10315</v>
      </c>
      <c r="R82" s="37">
        <v>9</v>
      </c>
      <c r="S82" s="44">
        <v>865</v>
      </c>
      <c r="T82" s="37">
        <v>65</v>
      </c>
      <c r="U82" s="42">
        <v>-0.81689999999999996</v>
      </c>
      <c r="V82" s="37">
        <v>119</v>
      </c>
      <c r="W82" s="44">
        <v>21</v>
      </c>
      <c r="X82" s="44">
        <v>21</v>
      </c>
      <c r="Y82" s="45">
        <v>697</v>
      </c>
      <c r="Z82" s="42">
        <v>1.0706</v>
      </c>
      <c r="AA82" s="46">
        <v>364</v>
      </c>
      <c r="AB82" s="35">
        <f t="shared" si="1"/>
        <v>77</v>
      </c>
    </row>
    <row r="83" spans="1:28">
      <c r="A83" s="36">
        <v>78</v>
      </c>
      <c r="B83" s="37">
        <v>51</v>
      </c>
      <c r="C83" s="38" t="s">
        <v>120</v>
      </c>
      <c r="D83" s="39" t="s">
        <v>83</v>
      </c>
      <c r="E83" s="40" t="s">
        <v>38</v>
      </c>
      <c r="F83" s="41">
        <v>50500</v>
      </c>
      <c r="G83" s="37">
        <v>57</v>
      </c>
      <c r="H83" s="42">
        <v>30.886900000000001</v>
      </c>
      <c r="I83" s="37">
        <v>50</v>
      </c>
      <c r="J83" s="43">
        <v>43.323099999999997</v>
      </c>
      <c r="K83" s="37">
        <v>58</v>
      </c>
      <c r="L83" s="42">
        <v>42.730800000000002</v>
      </c>
      <c r="M83" s="42">
        <v>29</v>
      </c>
      <c r="N83" s="42">
        <v>3.7037</v>
      </c>
      <c r="O83" s="44">
        <v>70.833299999999994</v>
      </c>
      <c r="P83" s="37">
        <v>61</v>
      </c>
      <c r="Q83" s="45">
        <v>981</v>
      </c>
      <c r="R83" s="37">
        <v>111</v>
      </c>
      <c r="S83" s="44">
        <v>303</v>
      </c>
      <c r="T83" s="37">
        <v>105</v>
      </c>
      <c r="U83" s="42">
        <v>0.1197</v>
      </c>
      <c r="V83" s="37">
        <v>87</v>
      </c>
      <c r="W83" s="44">
        <v>6</v>
      </c>
      <c r="X83" s="44">
        <v>6</v>
      </c>
      <c r="Y83" s="45">
        <v>141</v>
      </c>
      <c r="Z83" s="42">
        <v>1.4184000000000001</v>
      </c>
      <c r="AA83" s="46">
        <v>366</v>
      </c>
      <c r="AB83" s="35">
        <f t="shared" si="1"/>
        <v>78</v>
      </c>
    </row>
    <row r="84" spans="1:28">
      <c r="A84" s="36">
        <v>79</v>
      </c>
      <c r="B84" s="37">
        <v>67</v>
      </c>
      <c r="C84" s="38" t="s">
        <v>121</v>
      </c>
      <c r="D84" s="39" t="s">
        <v>35</v>
      </c>
      <c r="E84" s="40" t="s">
        <v>33</v>
      </c>
      <c r="F84" s="41">
        <v>32305.5556</v>
      </c>
      <c r="G84" s="37">
        <v>91</v>
      </c>
      <c r="H84" s="42">
        <v>22.318200000000001</v>
      </c>
      <c r="I84" s="37">
        <v>86</v>
      </c>
      <c r="J84" s="43">
        <v>36.3078</v>
      </c>
      <c r="K84" s="37">
        <v>88</v>
      </c>
      <c r="L84" s="42">
        <v>7.9279000000000002</v>
      </c>
      <c r="M84" s="42">
        <v>4.4203999999999999</v>
      </c>
      <c r="N84" s="42">
        <v>10.6122</v>
      </c>
      <c r="O84" s="44">
        <v>51.135100000000001</v>
      </c>
      <c r="P84" s="37">
        <v>86</v>
      </c>
      <c r="Q84" s="45">
        <v>5211</v>
      </c>
      <c r="R84" s="37">
        <v>39</v>
      </c>
      <c r="S84" s="44">
        <v>1163</v>
      </c>
      <c r="T84" s="37">
        <v>44</v>
      </c>
      <c r="U84" s="42">
        <v>0.27939999999999998</v>
      </c>
      <c r="V84" s="37">
        <v>68</v>
      </c>
      <c r="W84" s="44">
        <v>37</v>
      </c>
      <c r="X84" s="44">
        <v>36</v>
      </c>
      <c r="Y84" s="45">
        <v>694</v>
      </c>
      <c r="Z84" s="42">
        <v>1.3169</v>
      </c>
      <c r="AA84" s="46">
        <v>370</v>
      </c>
      <c r="AB84" s="35">
        <f t="shared" si="1"/>
        <v>79</v>
      </c>
    </row>
    <row r="85" spans="1:28">
      <c r="A85" s="47">
        <v>80</v>
      </c>
      <c r="B85" s="48">
        <v>85</v>
      </c>
      <c r="C85" s="49" t="s">
        <v>122</v>
      </c>
      <c r="D85" s="50" t="s">
        <v>46</v>
      </c>
      <c r="E85" s="51" t="s">
        <v>59</v>
      </c>
      <c r="F85" s="52">
        <v>31448.275900000001</v>
      </c>
      <c r="G85" s="48">
        <v>92</v>
      </c>
      <c r="H85" s="53">
        <v>7.5506000000000002</v>
      </c>
      <c r="I85" s="48">
        <v>118</v>
      </c>
      <c r="J85" s="54">
        <v>16.033999999999999</v>
      </c>
      <c r="K85" s="48">
        <v>119</v>
      </c>
      <c r="L85" s="53">
        <v>1.2484</v>
      </c>
      <c r="M85" s="53">
        <v>0.38640000000000002</v>
      </c>
      <c r="N85" s="53">
        <v>5.8739999999999997</v>
      </c>
      <c r="O85" s="55">
        <v>64.916200000000003</v>
      </c>
      <c r="P85" s="48">
        <v>64</v>
      </c>
      <c r="Q85" s="56">
        <v>72471</v>
      </c>
      <c r="R85" s="48">
        <v>2</v>
      </c>
      <c r="S85" s="55">
        <v>5472</v>
      </c>
      <c r="T85" s="48">
        <v>5</v>
      </c>
      <c r="U85" s="53">
        <v>6.9900000000000004E-2</v>
      </c>
      <c r="V85" s="48">
        <v>95</v>
      </c>
      <c r="W85" s="55">
        <v>179</v>
      </c>
      <c r="X85" s="55">
        <v>174</v>
      </c>
      <c r="Y85" s="56">
        <v>875</v>
      </c>
      <c r="Z85" s="53">
        <v>1.0457000000000001</v>
      </c>
      <c r="AA85" s="57">
        <v>371</v>
      </c>
      <c r="AB85" s="35">
        <f t="shared" si="1"/>
        <v>80</v>
      </c>
    </row>
    <row r="86" spans="1:28">
      <c r="A86" s="36">
        <v>81</v>
      </c>
      <c r="B86" s="37" t="s">
        <v>55</v>
      </c>
      <c r="C86" s="38" t="s">
        <v>123</v>
      </c>
      <c r="D86" s="39" t="s">
        <v>83</v>
      </c>
      <c r="E86" s="40" t="s">
        <v>33</v>
      </c>
      <c r="F86" s="41">
        <v>44250</v>
      </c>
      <c r="G86" s="37">
        <v>65</v>
      </c>
      <c r="H86" s="42">
        <v>20.521699999999999</v>
      </c>
      <c r="I86" s="37">
        <v>100</v>
      </c>
      <c r="J86" s="43">
        <v>43.884099999999997</v>
      </c>
      <c r="K86" s="37">
        <v>55</v>
      </c>
      <c r="L86" s="42">
        <v>1.3142</v>
      </c>
      <c r="M86" s="42">
        <v>0.86</v>
      </c>
      <c r="N86" s="42">
        <v>16.985499999999998</v>
      </c>
      <c r="O86" s="44">
        <v>94.625</v>
      </c>
      <c r="P86" s="37">
        <v>42</v>
      </c>
      <c r="Q86" s="45">
        <v>1725</v>
      </c>
      <c r="R86" s="37">
        <v>94</v>
      </c>
      <c r="S86" s="44">
        <v>354</v>
      </c>
      <c r="T86" s="37">
        <v>99</v>
      </c>
      <c r="U86" s="42">
        <v>0.19020000000000001</v>
      </c>
      <c r="V86" s="37">
        <v>73</v>
      </c>
      <c r="W86" s="44">
        <v>8</v>
      </c>
      <c r="X86" s="44">
        <v>8</v>
      </c>
      <c r="Y86" s="45">
        <v>264</v>
      </c>
      <c r="Z86" s="42">
        <v>1.1406000000000001</v>
      </c>
      <c r="AA86" s="46">
        <v>374</v>
      </c>
      <c r="AB86" s="35">
        <f t="shared" si="1"/>
        <v>81</v>
      </c>
    </row>
    <row r="87" spans="1:28">
      <c r="A87" s="36">
        <v>82</v>
      </c>
      <c r="B87" s="37">
        <v>63</v>
      </c>
      <c r="C87" s="38" t="s">
        <v>124</v>
      </c>
      <c r="D87" s="39" t="s">
        <v>37</v>
      </c>
      <c r="E87" s="40" t="s">
        <v>33</v>
      </c>
      <c r="F87" s="41">
        <v>36142.857100000001</v>
      </c>
      <c r="G87" s="37">
        <v>81</v>
      </c>
      <c r="H87" s="42">
        <v>29.590599999999998</v>
      </c>
      <c r="I87" s="37">
        <v>59</v>
      </c>
      <c r="J87" s="43">
        <v>41.344999999999999</v>
      </c>
      <c r="K87" s="37">
        <v>71</v>
      </c>
      <c r="L87" s="42">
        <v>14.384600000000001</v>
      </c>
      <c r="M87" s="42">
        <v>11.0989</v>
      </c>
      <c r="N87" s="42">
        <v>10.967700000000001</v>
      </c>
      <c r="O87" s="44">
        <v>50.5</v>
      </c>
      <c r="P87" s="37">
        <v>87</v>
      </c>
      <c r="Q87" s="45">
        <v>1710</v>
      </c>
      <c r="R87" s="37">
        <v>95</v>
      </c>
      <c r="S87" s="44">
        <v>506</v>
      </c>
      <c r="T87" s="37">
        <v>91</v>
      </c>
      <c r="U87" s="42">
        <v>0.35360000000000003</v>
      </c>
      <c r="V87" s="37">
        <v>62</v>
      </c>
      <c r="W87" s="44">
        <v>14</v>
      </c>
      <c r="X87" s="44">
        <v>14</v>
      </c>
      <c r="Y87" s="45">
        <v>420</v>
      </c>
      <c r="Z87" s="42">
        <v>0.3024</v>
      </c>
      <c r="AA87" s="46">
        <v>384</v>
      </c>
      <c r="AB87" s="35">
        <f t="shared" si="1"/>
        <v>82</v>
      </c>
    </row>
    <row r="88" spans="1:28">
      <c r="A88" s="36">
        <v>83</v>
      </c>
      <c r="B88" s="37" t="s">
        <v>55</v>
      </c>
      <c r="C88" s="38" t="s">
        <v>75</v>
      </c>
      <c r="D88" s="39" t="s">
        <v>46</v>
      </c>
      <c r="E88" s="40" t="s">
        <v>59</v>
      </c>
      <c r="F88" s="41">
        <v>39052.631600000001</v>
      </c>
      <c r="G88" s="37">
        <v>76</v>
      </c>
      <c r="H88" s="42">
        <v>30.448799999999999</v>
      </c>
      <c r="I88" s="37">
        <v>51</v>
      </c>
      <c r="J88" s="43">
        <v>46.987499999999997</v>
      </c>
      <c r="K88" s="37">
        <v>45</v>
      </c>
      <c r="L88" s="42">
        <v>8.6376000000000008</v>
      </c>
      <c r="M88" s="42">
        <v>5.2683</v>
      </c>
      <c r="N88" s="42">
        <v>4.0229999999999997</v>
      </c>
      <c r="O88" s="44">
        <v>61.157899999999998</v>
      </c>
      <c r="P88" s="37">
        <v>68</v>
      </c>
      <c r="Q88" s="45">
        <v>2473</v>
      </c>
      <c r="R88" s="37">
        <v>81</v>
      </c>
      <c r="S88" s="44">
        <v>753</v>
      </c>
      <c r="T88" s="37">
        <v>72</v>
      </c>
      <c r="U88" s="42">
        <v>-6.5500000000000003E-2</v>
      </c>
      <c r="V88" s="37">
        <v>108</v>
      </c>
      <c r="W88" s="44">
        <v>19</v>
      </c>
      <c r="X88" s="44">
        <v>19</v>
      </c>
      <c r="Y88" s="45">
        <v>140</v>
      </c>
      <c r="Z88" s="42">
        <v>0.87860000000000005</v>
      </c>
      <c r="AA88" s="46">
        <v>384</v>
      </c>
      <c r="AB88" s="35">
        <f t="shared" si="1"/>
        <v>83</v>
      </c>
    </row>
    <row r="89" spans="1:28">
      <c r="A89" s="36">
        <v>84</v>
      </c>
      <c r="B89" s="37">
        <v>112</v>
      </c>
      <c r="C89" s="38" t="s">
        <v>125</v>
      </c>
      <c r="D89" s="39" t="s">
        <v>41</v>
      </c>
      <c r="E89" s="40" t="s">
        <v>38</v>
      </c>
      <c r="F89" s="41">
        <v>40846.1538</v>
      </c>
      <c r="G89" s="37">
        <v>71</v>
      </c>
      <c r="H89" s="42">
        <v>21.393999999999998</v>
      </c>
      <c r="I89" s="37">
        <v>92</v>
      </c>
      <c r="J89" s="43">
        <v>37.953299999999999</v>
      </c>
      <c r="K89" s="37">
        <v>81</v>
      </c>
      <c r="L89" s="42">
        <v>2.56</v>
      </c>
      <c r="M89" s="42">
        <v>1.5066999999999999</v>
      </c>
      <c r="N89" s="42">
        <v>15.9274</v>
      </c>
      <c r="O89" s="44">
        <v>72.461500000000001</v>
      </c>
      <c r="P89" s="37">
        <v>60</v>
      </c>
      <c r="Q89" s="45">
        <v>2482</v>
      </c>
      <c r="R89" s="37">
        <v>80</v>
      </c>
      <c r="S89" s="44">
        <v>531</v>
      </c>
      <c r="T89" s="37">
        <v>89</v>
      </c>
      <c r="U89" s="42">
        <v>0.13450000000000001</v>
      </c>
      <c r="V89" s="37">
        <v>85</v>
      </c>
      <c r="W89" s="44">
        <v>13</v>
      </c>
      <c r="X89" s="44">
        <v>13</v>
      </c>
      <c r="Y89" s="45">
        <v>353</v>
      </c>
      <c r="Z89" s="42">
        <v>1.2549999999999999</v>
      </c>
      <c r="AA89" s="46">
        <v>388</v>
      </c>
      <c r="AB89" s="35">
        <f t="shared" si="1"/>
        <v>84</v>
      </c>
    </row>
    <row r="90" spans="1:28">
      <c r="A90" s="36">
        <v>85</v>
      </c>
      <c r="B90" s="37">
        <v>18</v>
      </c>
      <c r="C90" s="38" t="s">
        <v>126</v>
      </c>
      <c r="D90" s="39" t="s">
        <v>41</v>
      </c>
      <c r="E90" s="40" t="s">
        <v>33</v>
      </c>
      <c r="F90" s="41">
        <v>37958.333299999998</v>
      </c>
      <c r="G90" s="37">
        <v>78</v>
      </c>
      <c r="H90" s="42">
        <v>23.098400000000002</v>
      </c>
      <c r="I90" s="37">
        <v>81</v>
      </c>
      <c r="J90" s="43">
        <v>33.696800000000003</v>
      </c>
      <c r="K90" s="37">
        <v>97</v>
      </c>
      <c r="L90" s="42">
        <v>5.7668999999999997</v>
      </c>
      <c r="M90" s="42">
        <v>2.6154999999999999</v>
      </c>
      <c r="N90" s="42">
        <v>4.9720000000000004</v>
      </c>
      <c r="O90" s="44">
        <v>55.375</v>
      </c>
      <c r="P90" s="37">
        <v>80</v>
      </c>
      <c r="Q90" s="45">
        <v>3944</v>
      </c>
      <c r="R90" s="37">
        <v>58</v>
      </c>
      <c r="S90" s="44">
        <v>911</v>
      </c>
      <c r="T90" s="37">
        <v>61</v>
      </c>
      <c r="U90" s="42">
        <v>7.9100000000000004E-2</v>
      </c>
      <c r="V90" s="37">
        <v>92</v>
      </c>
      <c r="W90" s="44">
        <v>24</v>
      </c>
      <c r="X90" s="44">
        <v>24</v>
      </c>
      <c r="Y90" s="45">
        <v>548</v>
      </c>
      <c r="Z90" s="42">
        <v>0.83940000000000003</v>
      </c>
      <c r="AA90" s="46">
        <v>389</v>
      </c>
      <c r="AB90" s="35">
        <f t="shared" si="1"/>
        <v>85</v>
      </c>
    </row>
    <row r="91" spans="1:28">
      <c r="A91" s="36">
        <v>86</v>
      </c>
      <c r="B91" s="37" t="s">
        <v>55</v>
      </c>
      <c r="C91" s="38" t="s">
        <v>75</v>
      </c>
      <c r="D91" s="39" t="s">
        <v>46</v>
      </c>
      <c r="E91" s="40" t="s">
        <v>59</v>
      </c>
      <c r="F91" s="41">
        <v>39052.631600000001</v>
      </c>
      <c r="G91" s="37">
        <v>77</v>
      </c>
      <c r="H91" s="42">
        <v>30.448799999999999</v>
      </c>
      <c r="I91" s="37">
        <v>52</v>
      </c>
      <c r="J91" s="43">
        <v>46.987499999999997</v>
      </c>
      <c r="K91" s="37">
        <v>46</v>
      </c>
      <c r="L91" s="42">
        <v>8.6376000000000008</v>
      </c>
      <c r="M91" s="42">
        <v>5.2683</v>
      </c>
      <c r="N91" s="42">
        <v>4.0229999999999997</v>
      </c>
      <c r="O91" s="44">
        <v>61.157899999999998</v>
      </c>
      <c r="P91" s="37">
        <v>69</v>
      </c>
      <c r="Q91" s="45">
        <v>2473</v>
      </c>
      <c r="R91" s="37">
        <v>82</v>
      </c>
      <c r="S91" s="44">
        <v>753</v>
      </c>
      <c r="T91" s="37">
        <v>73</v>
      </c>
      <c r="U91" s="42">
        <v>-6.5500000000000003E-2</v>
      </c>
      <c r="V91" s="37">
        <v>109</v>
      </c>
      <c r="W91" s="44">
        <v>19</v>
      </c>
      <c r="X91" s="44">
        <v>19</v>
      </c>
      <c r="Y91" s="45">
        <v>140</v>
      </c>
      <c r="Z91" s="42">
        <v>0.87860000000000005</v>
      </c>
      <c r="AA91" s="46">
        <v>389</v>
      </c>
      <c r="AB91" s="35">
        <f t="shared" si="1"/>
        <v>86</v>
      </c>
    </row>
    <row r="92" spans="1:28">
      <c r="A92" s="36">
        <v>87</v>
      </c>
      <c r="B92" s="37">
        <v>81</v>
      </c>
      <c r="C92" s="38" t="s">
        <v>127</v>
      </c>
      <c r="D92" s="39" t="s">
        <v>41</v>
      </c>
      <c r="E92" s="40" t="s">
        <v>59</v>
      </c>
      <c r="F92" s="41">
        <v>26484.8485</v>
      </c>
      <c r="G92" s="37">
        <v>105</v>
      </c>
      <c r="H92" s="42">
        <v>30.3367</v>
      </c>
      <c r="I92" s="37">
        <v>54</v>
      </c>
      <c r="J92" s="43">
        <v>42.033999999999999</v>
      </c>
      <c r="K92" s="37">
        <v>65</v>
      </c>
      <c r="L92" s="42">
        <v>4.1872999999999996</v>
      </c>
      <c r="M92" s="42">
        <v>2.5693999999999999</v>
      </c>
      <c r="N92" s="42">
        <v>6.5133999999999999</v>
      </c>
      <c r="O92" s="44">
        <v>36.697000000000003</v>
      </c>
      <c r="P92" s="37">
        <v>105</v>
      </c>
      <c r="Q92" s="45">
        <v>5762</v>
      </c>
      <c r="R92" s="37">
        <v>34</v>
      </c>
      <c r="S92" s="44">
        <v>1748</v>
      </c>
      <c r="T92" s="37">
        <v>26</v>
      </c>
      <c r="U92" s="42">
        <v>3.2500000000000001E-2</v>
      </c>
      <c r="V92" s="37">
        <v>99</v>
      </c>
      <c r="W92" s="44">
        <v>66</v>
      </c>
      <c r="X92" s="44">
        <v>66</v>
      </c>
      <c r="Y92" s="45">
        <v>586</v>
      </c>
      <c r="Z92" s="42">
        <v>1.3247</v>
      </c>
      <c r="AA92" s="46">
        <v>397</v>
      </c>
      <c r="AB92" s="35">
        <f t="shared" si="1"/>
        <v>87</v>
      </c>
    </row>
    <row r="93" spans="1:28">
      <c r="A93" s="36">
        <v>88</v>
      </c>
      <c r="B93" s="37" t="s">
        <v>55</v>
      </c>
      <c r="C93" s="38" t="s">
        <v>128</v>
      </c>
      <c r="D93" s="39" t="s">
        <v>41</v>
      </c>
      <c r="E93" s="40" t="s">
        <v>38</v>
      </c>
      <c r="F93" s="41">
        <v>37562.5</v>
      </c>
      <c r="G93" s="37">
        <v>80</v>
      </c>
      <c r="H93" s="42">
        <v>25.433800000000002</v>
      </c>
      <c r="I93" s="37">
        <v>73</v>
      </c>
      <c r="J93" s="43">
        <v>39.822299999999998</v>
      </c>
      <c r="K93" s="37">
        <v>76</v>
      </c>
      <c r="L93" s="42">
        <v>5.6035000000000004</v>
      </c>
      <c r="M93" s="42">
        <v>2.8134000000000001</v>
      </c>
      <c r="N93" s="42">
        <v>8.6016999999999992</v>
      </c>
      <c r="O93" s="44">
        <v>55.352899999999998</v>
      </c>
      <c r="P93" s="37">
        <v>81</v>
      </c>
      <c r="Q93" s="45">
        <v>2363</v>
      </c>
      <c r="R93" s="37">
        <v>84</v>
      </c>
      <c r="S93" s="44">
        <v>601</v>
      </c>
      <c r="T93" s="37">
        <v>82</v>
      </c>
      <c r="U93" s="42">
        <v>0.158</v>
      </c>
      <c r="V93" s="37">
        <v>80</v>
      </c>
      <c r="W93" s="44">
        <v>17</v>
      </c>
      <c r="X93" s="44">
        <v>16</v>
      </c>
      <c r="Y93" s="45">
        <v>368</v>
      </c>
      <c r="Z93" s="42">
        <v>1.0456000000000001</v>
      </c>
      <c r="AA93" s="46">
        <v>398</v>
      </c>
      <c r="AB93" s="35">
        <f t="shared" si="1"/>
        <v>88</v>
      </c>
    </row>
    <row r="94" spans="1:28">
      <c r="A94" s="36">
        <v>89</v>
      </c>
      <c r="B94" s="37">
        <v>83</v>
      </c>
      <c r="C94" s="38" t="s">
        <v>129</v>
      </c>
      <c r="D94" s="39" t="s">
        <v>83</v>
      </c>
      <c r="E94" s="40" t="s">
        <v>38</v>
      </c>
      <c r="F94" s="41">
        <v>40333.333299999998</v>
      </c>
      <c r="G94" s="37">
        <v>74</v>
      </c>
      <c r="H94" s="42">
        <v>22.242599999999999</v>
      </c>
      <c r="I94" s="37">
        <v>87</v>
      </c>
      <c r="J94" s="43">
        <v>33.088200000000001</v>
      </c>
      <c r="K94" s="37">
        <v>98</v>
      </c>
      <c r="L94" s="42">
        <v>6.6981000000000002</v>
      </c>
      <c r="M94" s="42">
        <v>2.6604000000000001</v>
      </c>
      <c r="N94" s="42">
        <v>20.772099999999998</v>
      </c>
      <c r="O94" s="44">
        <v>60</v>
      </c>
      <c r="P94" s="37">
        <v>72</v>
      </c>
      <c r="Q94" s="45">
        <v>544</v>
      </c>
      <c r="R94" s="37">
        <v>117</v>
      </c>
      <c r="S94" s="44">
        <v>121</v>
      </c>
      <c r="T94" s="37">
        <v>116</v>
      </c>
      <c r="U94" s="42">
        <v>0.60370000000000001</v>
      </c>
      <c r="V94" s="37">
        <v>49</v>
      </c>
      <c r="W94" s="44">
        <v>3</v>
      </c>
      <c r="X94" s="44">
        <v>3</v>
      </c>
      <c r="Y94" s="45">
        <v>89</v>
      </c>
      <c r="Z94" s="42">
        <v>0.94379999999999997</v>
      </c>
      <c r="AA94" s="46">
        <v>399</v>
      </c>
      <c r="AB94" s="35">
        <f t="shared" si="1"/>
        <v>89</v>
      </c>
    </row>
    <row r="95" spans="1:28">
      <c r="A95" s="36">
        <v>90</v>
      </c>
      <c r="B95" s="37" t="s">
        <v>55</v>
      </c>
      <c r="C95" s="38" t="s">
        <v>130</v>
      </c>
      <c r="D95" s="39" t="s">
        <v>83</v>
      </c>
      <c r="E95" s="40" t="s">
        <v>38</v>
      </c>
      <c r="F95" s="41">
        <v>33560</v>
      </c>
      <c r="G95" s="37">
        <v>88</v>
      </c>
      <c r="H95" s="42">
        <v>21.262</v>
      </c>
      <c r="I95" s="37">
        <v>93</v>
      </c>
      <c r="J95" s="43">
        <v>30.055800000000001</v>
      </c>
      <c r="K95" s="37">
        <v>104</v>
      </c>
      <c r="L95" s="42">
        <v>1.3803000000000001</v>
      </c>
      <c r="M95" s="42">
        <v>0.55220000000000002</v>
      </c>
      <c r="N95" s="42">
        <v>8.9521999999999995</v>
      </c>
      <c r="O95" s="44">
        <v>47.44</v>
      </c>
      <c r="P95" s="37">
        <v>92</v>
      </c>
      <c r="Q95" s="45">
        <v>3946</v>
      </c>
      <c r="R95" s="37">
        <v>57</v>
      </c>
      <c r="S95" s="44">
        <v>839</v>
      </c>
      <c r="T95" s="37">
        <v>67</v>
      </c>
      <c r="U95" s="42">
        <v>0.21290000000000001</v>
      </c>
      <c r="V95" s="37">
        <v>72</v>
      </c>
      <c r="W95" s="44">
        <v>25</v>
      </c>
      <c r="X95" s="44">
        <v>25</v>
      </c>
      <c r="Y95" s="45">
        <v>530</v>
      </c>
      <c r="Z95" s="42">
        <v>1.0792999999999999</v>
      </c>
      <c r="AA95" s="46">
        <v>402</v>
      </c>
      <c r="AB95" s="35">
        <f t="shared" si="1"/>
        <v>90</v>
      </c>
    </row>
    <row r="96" spans="1:28">
      <c r="A96" s="36">
        <v>91</v>
      </c>
      <c r="B96" s="37">
        <v>89</v>
      </c>
      <c r="C96" s="38" t="s">
        <v>131</v>
      </c>
      <c r="D96" s="39" t="s">
        <v>41</v>
      </c>
      <c r="E96" s="40" t="s">
        <v>38</v>
      </c>
      <c r="F96" s="41">
        <v>26102.5641</v>
      </c>
      <c r="G96" s="37">
        <v>106</v>
      </c>
      <c r="H96" s="42">
        <v>29.862100000000002</v>
      </c>
      <c r="I96" s="37">
        <v>58</v>
      </c>
      <c r="J96" s="43">
        <v>45.937199999999997</v>
      </c>
      <c r="K96" s="37">
        <v>50</v>
      </c>
      <c r="L96" s="42">
        <v>4.1868999999999996</v>
      </c>
      <c r="M96" s="42">
        <v>2.3512</v>
      </c>
      <c r="N96" s="42">
        <v>8.6151</v>
      </c>
      <c r="O96" s="44">
        <v>40.153799999999997</v>
      </c>
      <c r="P96" s="37">
        <v>99</v>
      </c>
      <c r="Q96" s="45">
        <v>3409</v>
      </c>
      <c r="R96" s="37">
        <v>65</v>
      </c>
      <c r="S96" s="44">
        <v>1018</v>
      </c>
      <c r="T96" s="37">
        <v>52</v>
      </c>
      <c r="U96" s="42">
        <v>0.16650000000000001</v>
      </c>
      <c r="V96" s="37">
        <v>77</v>
      </c>
      <c r="W96" s="44">
        <v>39</v>
      </c>
      <c r="X96" s="44">
        <v>39</v>
      </c>
      <c r="Y96" s="45">
        <v>555</v>
      </c>
      <c r="Z96" s="42">
        <v>1.1657999999999999</v>
      </c>
      <c r="AA96" s="46">
        <v>405</v>
      </c>
      <c r="AB96" s="35">
        <f t="shared" si="1"/>
        <v>91</v>
      </c>
    </row>
    <row r="97" spans="1:28">
      <c r="A97" s="36">
        <v>92</v>
      </c>
      <c r="B97" s="37">
        <v>37</v>
      </c>
      <c r="C97" s="38" t="s">
        <v>132</v>
      </c>
      <c r="D97" s="39" t="s">
        <v>83</v>
      </c>
      <c r="E97" s="40" t="s">
        <v>38</v>
      </c>
      <c r="F97" s="41">
        <v>28000</v>
      </c>
      <c r="G97" s="37">
        <v>100</v>
      </c>
      <c r="H97" s="42">
        <v>9.2791999999999994</v>
      </c>
      <c r="I97" s="37">
        <v>116</v>
      </c>
      <c r="J97" s="43">
        <v>19.337199999999999</v>
      </c>
      <c r="K97" s="37">
        <v>115</v>
      </c>
      <c r="L97" s="42">
        <v>0.51490000000000002</v>
      </c>
      <c r="M97" s="42">
        <v>0.34200000000000003</v>
      </c>
      <c r="N97" s="42">
        <v>7.3074000000000003</v>
      </c>
      <c r="O97" s="44">
        <v>58.35</v>
      </c>
      <c r="P97" s="37">
        <v>75</v>
      </c>
      <c r="Q97" s="45">
        <v>6035</v>
      </c>
      <c r="R97" s="37">
        <v>29</v>
      </c>
      <c r="S97" s="44">
        <v>560</v>
      </c>
      <c r="T97" s="37">
        <v>84</v>
      </c>
      <c r="U97" s="42">
        <v>9.7299999999999998E-2</v>
      </c>
      <c r="V97" s="37">
        <v>89</v>
      </c>
      <c r="W97" s="44">
        <v>20</v>
      </c>
      <c r="X97" s="44">
        <v>20</v>
      </c>
      <c r="Y97" s="45">
        <v>563</v>
      </c>
      <c r="Z97" s="42">
        <v>1.3108</v>
      </c>
      <c r="AA97" s="46">
        <v>409</v>
      </c>
      <c r="AB97" s="35">
        <f t="shared" si="1"/>
        <v>92</v>
      </c>
    </row>
    <row r="98" spans="1:28">
      <c r="A98" s="36">
        <v>93</v>
      </c>
      <c r="B98" s="37" t="s">
        <v>55</v>
      </c>
      <c r="C98" s="38" t="s">
        <v>133</v>
      </c>
      <c r="D98" s="39" t="s">
        <v>134</v>
      </c>
      <c r="E98" s="40" t="s">
        <v>38</v>
      </c>
      <c r="F98" s="41">
        <v>29571.428599999999</v>
      </c>
      <c r="G98" s="37">
        <v>97</v>
      </c>
      <c r="H98" s="42">
        <v>34.731499999999997</v>
      </c>
      <c r="I98" s="37">
        <v>32</v>
      </c>
      <c r="J98" s="43">
        <v>47.1477</v>
      </c>
      <c r="K98" s="37">
        <v>42</v>
      </c>
      <c r="L98" s="42">
        <v>6.5194999999999999</v>
      </c>
      <c r="M98" s="42">
        <v>2.2597</v>
      </c>
      <c r="N98" s="42">
        <v>21.476500000000001</v>
      </c>
      <c r="O98" s="44">
        <v>40.142899999999997</v>
      </c>
      <c r="P98" s="37">
        <v>100</v>
      </c>
      <c r="Q98" s="45">
        <v>596</v>
      </c>
      <c r="R98" s="37">
        <v>115</v>
      </c>
      <c r="S98" s="44">
        <v>207</v>
      </c>
      <c r="T98" s="37">
        <v>110</v>
      </c>
      <c r="U98" s="42">
        <v>0.30599999999999999</v>
      </c>
      <c r="V98" s="37">
        <v>66</v>
      </c>
      <c r="W98" s="44">
        <v>7</v>
      </c>
      <c r="X98" s="44">
        <v>7</v>
      </c>
      <c r="Y98" s="45">
        <v>278</v>
      </c>
      <c r="Z98" s="42">
        <v>0.76980000000000004</v>
      </c>
      <c r="AA98" s="46">
        <v>410</v>
      </c>
      <c r="AB98" s="35">
        <f t="shared" si="1"/>
        <v>93</v>
      </c>
    </row>
    <row r="99" spans="1:28">
      <c r="A99" s="36">
        <v>94</v>
      </c>
      <c r="B99" s="37" t="s">
        <v>55</v>
      </c>
      <c r="C99" s="38" t="s">
        <v>75</v>
      </c>
      <c r="D99" s="39" t="s">
        <v>48</v>
      </c>
      <c r="E99" s="40" t="s">
        <v>59</v>
      </c>
      <c r="F99" s="41">
        <v>29047.618999999999</v>
      </c>
      <c r="G99" s="37">
        <v>99</v>
      </c>
      <c r="H99" s="42">
        <v>13.2361</v>
      </c>
      <c r="I99" s="37">
        <v>109</v>
      </c>
      <c r="J99" s="43">
        <v>21.6144</v>
      </c>
      <c r="K99" s="37">
        <v>111</v>
      </c>
      <c r="L99" s="42">
        <v>2.0855999999999999</v>
      </c>
      <c r="M99" s="42">
        <v>1.0216000000000001</v>
      </c>
      <c r="N99" s="42">
        <v>4.4101999999999997</v>
      </c>
      <c r="O99" s="44">
        <v>47.4345</v>
      </c>
      <c r="P99" s="37">
        <v>93</v>
      </c>
      <c r="Q99" s="45">
        <v>36869</v>
      </c>
      <c r="R99" s="37">
        <v>4</v>
      </c>
      <c r="S99" s="44">
        <v>4880</v>
      </c>
      <c r="T99" s="37">
        <v>8</v>
      </c>
      <c r="U99" s="42">
        <v>-2.8500000000000001E-2</v>
      </c>
      <c r="V99" s="37">
        <v>106</v>
      </c>
      <c r="W99" s="44">
        <v>168</v>
      </c>
      <c r="X99" s="44">
        <v>168</v>
      </c>
      <c r="Y99" s="45">
        <v>1753</v>
      </c>
      <c r="Z99" s="42">
        <v>0.47799999999999998</v>
      </c>
      <c r="AA99" s="46">
        <v>411</v>
      </c>
      <c r="AB99" s="35">
        <f t="shared" si="1"/>
        <v>94</v>
      </c>
    </row>
    <row r="100" spans="1:28">
      <c r="A100" s="36">
        <v>95</v>
      </c>
      <c r="B100" s="37">
        <v>68</v>
      </c>
      <c r="C100" s="38" t="s">
        <v>135</v>
      </c>
      <c r="D100" s="39" t="s">
        <v>66</v>
      </c>
      <c r="E100" s="40" t="s">
        <v>59</v>
      </c>
      <c r="F100" s="41">
        <v>30218.75</v>
      </c>
      <c r="G100" s="37">
        <v>95</v>
      </c>
      <c r="H100" s="42">
        <v>22.657</v>
      </c>
      <c r="I100" s="37">
        <v>83</v>
      </c>
      <c r="J100" s="43">
        <v>37.0197</v>
      </c>
      <c r="K100" s="37">
        <v>82</v>
      </c>
      <c r="L100" s="42">
        <v>1.2815000000000001</v>
      </c>
      <c r="M100" s="42">
        <v>0.62690000000000001</v>
      </c>
      <c r="N100" s="42">
        <v>10.4757</v>
      </c>
      <c r="O100" s="44">
        <v>49.375</v>
      </c>
      <c r="P100" s="37">
        <v>89</v>
      </c>
      <c r="Q100" s="45">
        <v>4268</v>
      </c>
      <c r="R100" s="37">
        <v>49</v>
      </c>
      <c r="S100" s="44">
        <v>967</v>
      </c>
      <c r="T100" s="37">
        <v>56</v>
      </c>
      <c r="U100" s="42">
        <v>5.8299999999999998E-2</v>
      </c>
      <c r="V100" s="37">
        <v>97</v>
      </c>
      <c r="W100" s="44">
        <v>32</v>
      </c>
      <c r="X100" s="44">
        <v>32</v>
      </c>
      <c r="Y100" s="45">
        <v>430</v>
      </c>
      <c r="Z100" s="42">
        <v>0.82010000000000005</v>
      </c>
      <c r="AA100" s="46">
        <v>413</v>
      </c>
      <c r="AB100" s="35">
        <f t="shared" si="1"/>
        <v>95</v>
      </c>
    </row>
    <row r="101" spans="1:28">
      <c r="A101" s="36">
        <v>96</v>
      </c>
      <c r="B101" s="37">
        <v>74</v>
      </c>
      <c r="C101" s="38" t="s">
        <v>75</v>
      </c>
      <c r="D101" s="39" t="s">
        <v>66</v>
      </c>
      <c r="E101" s="40" t="s">
        <v>98</v>
      </c>
      <c r="F101" s="41">
        <v>35520</v>
      </c>
      <c r="G101" s="37">
        <v>85</v>
      </c>
      <c r="H101" s="42">
        <v>19.7438</v>
      </c>
      <c r="I101" s="37">
        <v>102</v>
      </c>
      <c r="J101" s="43">
        <v>49.602499999999999</v>
      </c>
      <c r="K101" s="37">
        <v>30</v>
      </c>
      <c r="L101" s="42">
        <v>2.9597000000000002</v>
      </c>
      <c r="M101" s="42">
        <v>2.5381</v>
      </c>
      <c r="N101" s="42">
        <v>10.0044</v>
      </c>
      <c r="O101" s="44">
        <v>48.826099999999997</v>
      </c>
      <c r="P101" s="37">
        <v>90</v>
      </c>
      <c r="Q101" s="45">
        <v>4528</v>
      </c>
      <c r="R101" s="37">
        <v>47</v>
      </c>
      <c r="S101" s="44">
        <v>894</v>
      </c>
      <c r="T101" s="37">
        <v>62</v>
      </c>
      <c r="U101" s="42">
        <v>7.4300000000000005E-2</v>
      </c>
      <c r="V101" s="37">
        <v>93</v>
      </c>
      <c r="W101" s="44">
        <v>46</v>
      </c>
      <c r="X101" s="44">
        <v>25</v>
      </c>
      <c r="Y101" s="45">
        <v>102</v>
      </c>
      <c r="Z101" s="42">
        <v>1.0098</v>
      </c>
      <c r="AA101" s="46">
        <v>417</v>
      </c>
      <c r="AB101" s="35">
        <f t="shared" si="1"/>
        <v>96</v>
      </c>
    </row>
    <row r="102" spans="1:28">
      <c r="A102" s="36">
        <v>97</v>
      </c>
      <c r="B102" s="37" t="s">
        <v>55</v>
      </c>
      <c r="C102" s="38" t="s">
        <v>136</v>
      </c>
      <c r="D102" s="39" t="s">
        <v>116</v>
      </c>
      <c r="E102" s="40" t="s">
        <v>38</v>
      </c>
      <c r="F102" s="41">
        <v>29437.5</v>
      </c>
      <c r="G102" s="37">
        <v>98</v>
      </c>
      <c r="H102" s="42">
        <v>39.881500000000003</v>
      </c>
      <c r="I102" s="37">
        <v>17</v>
      </c>
      <c r="J102" s="43">
        <v>53.005899999999997</v>
      </c>
      <c r="K102" s="37">
        <v>21</v>
      </c>
      <c r="L102" s="42">
        <v>3.9289000000000001</v>
      </c>
      <c r="M102" s="42">
        <v>2.1956000000000002</v>
      </c>
      <c r="N102" s="42">
        <v>5.0804</v>
      </c>
      <c r="O102" s="44">
        <v>39.125</v>
      </c>
      <c r="P102" s="37">
        <v>101</v>
      </c>
      <c r="Q102" s="45">
        <v>1181</v>
      </c>
      <c r="R102" s="37">
        <v>105</v>
      </c>
      <c r="S102" s="44">
        <v>471</v>
      </c>
      <c r="T102" s="37">
        <v>92</v>
      </c>
      <c r="U102" s="42">
        <v>5.9400000000000001E-2</v>
      </c>
      <c r="V102" s="37">
        <v>96</v>
      </c>
      <c r="W102" s="44">
        <v>16</v>
      </c>
      <c r="X102" s="44">
        <v>16</v>
      </c>
      <c r="Y102" s="45">
        <v>129</v>
      </c>
      <c r="Z102" s="42">
        <v>1.1395</v>
      </c>
      <c r="AA102" s="46">
        <v>417</v>
      </c>
      <c r="AB102" s="35">
        <f t="shared" si="1"/>
        <v>97</v>
      </c>
    </row>
    <row r="103" spans="1:28">
      <c r="A103" s="36">
        <v>98</v>
      </c>
      <c r="B103" s="37">
        <v>79</v>
      </c>
      <c r="C103" s="38" t="s">
        <v>137</v>
      </c>
      <c r="D103" s="39" t="s">
        <v>77</v>
      </c>
      <c r="E103" s="40" t="s">
        <v>33</v>
      </c>
      <c r="F103" s="41">
        <v>25666.666700000002</v>
      </c>
      <c r="G103" s="37">
        <v>107</v>
      </c>
      <c r="H103" s="42">
        <v>34.010599999999997</v>
      </c>
      <c r="I103" s="37">
        <v>37</v>
      </c>
      <c r="J103" s="43">
        <v>47.261499999999998</v>
      </c>
      <c r="K103" s="37">
        <v>41</v>
      </c>
      <c r="L103" s="42">
        <v>5.1696</v>
      </c>
      <c r="M103" s="42">
        <v>2.7231999999999998</v>
      </c>
      <c r="N103" s="42">
        <v>17.491199999999999</v>
      </c>
      <c r="O103" s="44">
        <v>35.666699999999999</v>
      </c>
      <c r="P103" s="37">
        <v>109</v>
      </c>
      <c r="Q103" s="45">
        <v>1132</v>
      </c>
      <c r="R103" s="37">
        <v>108</v>
      </c>
      <c r="S103" s="44">
        <v>385</v>
      </c>
      <c r="T103" s="37">
        <v>97</v>
      </c>
      <c r="U103" s="42">
        <v>0.3987</v>
      </c>
      <c r="V103" s="37">
        <v>57</v>
      </c>
      <c r="W103" s="44">
        <v>15</v>
      </c>
      <c r="X103" s="44">
        <v>15</v>
      </c>
      <c r="Y103" s="45">
        <v>203</v>
      </c>
      <c r="Z103" s="42">
        <v>0.51739999999999997</v>
      </c>
      <c r="AA103" s="46">
        <v>418</v>
      </c>
      <c r="AB103" s="35">
        <f t="shared" si="1"/>
        <v>98</v>
      </c>
    </row>
    <row r="104" spans="1:28">
      <c r="A104" s="36">
        <v>99</v>
      </c>
      <c r="B104" s="37">
        <v>69</v>
      </c>
      <c r="C104" s="38" t="s">
        <v>138</v>
      </c>
      <c r="D104" s="39" t="s">
        <v>41</v>
      </c>
      <c r="E104" s="40" t="s">
        <v>38</v>
      </c>
      <c r="F104" s="41">
        <v>30000</v>
      </c>
      <c r="G104" s="37">
        <v>96</v>
      </c>
      <c r="H104" s="42">
        <v>23.384499999999999</v>
      </c>
      <c r="I104" s="37">
        <v>79</v>
      </c>
      <c r="J104" s="43">
        <v>34.5989</v>
      </c>
      <c r="K104" s="37">
        <v>95</v>
      </c>
      <c r="L104" s="42">
        <v>11.4762</v>
      </c>
      <c r="M104" s="42">
        <v>7.2770999999999999</v>
      </c>
      <c r="N104" s="42">
        <v>6.1460999999999997</v>
      </c>
      <c r="O104" s="44">
        <v>44.387099999999997</v>
      </c>
      <c r="P104" s="37">
        <v>95</v>
      </c>
      <c r="Q104" s="45">
        <v>3977</v>
      </c>
      <c r="R104" s="37">
        <v>54</v>
      </c>
      <c r="S104" s="44">
        <v>930</v>
      </c>
      <c r="T104" s="37">
        <v>59</v>
      </c>
      <c r="U104" s="42">
        <v>3.3700000000000001E-2</v>
      </c>
      <c r="V104" s="37">
        <v>98</v>
      </c>
      <c r="W104" s="44">
        <v>31</v>
      </c>
      <c r="X104" s="44">
        <v>31</v>
      </c>
      <c r="Y104" s="45">
        <v>299</v>
      </c>
      <c r="Z104" s="42">
        <v>0.70899999999999996</v>
      </c>
      <c r="AA104" s="46">
        <v>422</v>
      </c>
      <c r="AB104" s="35">
        <f t="shared" si="1"/>
        <v>99</v>
      </c>
    </row>
    <row r="105" spans="1:28" ht="15.75" thickBot="1">
      <c r="A105" s="58">
        <v>100</v>
      </c>
      <c r="B105" s="59">
        <v>113</v>
      </c>
      <c r="C105" s="60" t="s">
        <v>139</v>
      </c>
      <c r="D105" s="61" t="s">
        <v>77</v>
      </c>
      <c r="E105" s="62" t="s">
        <v>33</v>
      </c>
      <c r="F105" s="63">
        <v>40200</v>
      </c>
      <c r="G105" s="59">
        <v>75</v>
      </c>
      <c r="H105" s="64">
        <v>3.6314000000000002</v>
      </c>
      <c r="I105" s="59">
        <v>120</v>
      </c>
      <c r="J105" s="65">
        <v>9.6477000000000004</v>
      </c>
      <c r="K105" s="59">
        <v>121</v>
      </c>
      <c r="L105" s="64">
        <v>3.0983999999999998</v>
      </c>
      <c r="M105" s="64">
        <v>1.8811</v>
      </c>
      <c r="N105" s="64">
        <v>2.8003999999999998</v>
      </c>
      <c r="O105" s="66">
        <v>31.411799999999999</v>
      </c>
      <c r="P105" s="59">
        <v>112</v>
      </c>
      <c r="Q105" s="67">
        <v>5535</v>
      </c>
      <c r="R105" s="59">
        <v>36</v>
      </c>
      <c r="S105" s="66">
        <v>201</v>
      </c>
      <c r="T105" s="59">
        <v>111</v>
      </c>
      <c r="U105" s="64">
        <v>9.7699999999999995E-2</v>
      </c>
      <c r="V105" s="59">
        <v>88</v>
      </c>
      <c r="W105" s="66">
        <v>17</v>
      </c>
      <c r="X105" s="66">
        <v>5</v>
      </c>
      <c r="Y105" s="67">
        <v>125</v>
      </c>
      <c r="Z105" s="64">
        <v>0.56000000000000005</v>
      </c>
      <c r="AA105" s="68">
        <v>431</v>
      </c>
      <c r="AB105" s="35">
        <f t="shared" si="1"/>
        <v>100</v>
      </c>
    </row>
    <row r="106" spans="1:28" ht="15.75" thickBot="1">
      <c r="A106" s="69"/>
      <c r="B106" s="70"/>
      <c r="C106" s="71" t="str">
        <f>+CONCATENATE("RAZEM (dotyczy ",GETPIVOTDATA("Licznik z REGON",'[1]TP-RankS-GPR'!$A$3)," RSP)")</f>
        <v>RAZEM (dotyczy 124 RSP)</v>
      </c>
      <c r="D106" s="72"/>
      <c r="E106" s="73"/>
      <c r="F106" s="74">
        <f>+GETPIVOTDATA("Suma z _WDP_",'[1]TP-RankS-GPR'!$A$3)</f>
        <v>47745.696015740286</v>
      </c>
      <c r="G106" s="70"/>
      <c r="H106" s="75">
        <f>+GETPIVOTDATA("Suma z _WDDzG_",'[1]TP-RankS-GPR'!$A$3)</f>
        <v>22.325961497569605</v>
      </c>
      <c r="I106" s="70"/>
      <c r="J106" s="76">
        <f>+GETPIVOTDATA("Suma z _WWD_",'[1]TP-RankS-GPR'!$A$3)</f>
        <v>34.415182127369043</v>
      </c>
      <c r="K106" s="70"/>
      <c r="L106" s="75">
        <f>+GETPIVOTDATA("Suma z _WPB_",'[1]TP-RankS-GPR'!$A$3)</f>
        <v>3.4545662652134652</v>
      </c>
      <c r="M106" s="75">
        <f>+GETPIVOTDATA("Suma z _WPS_",'[1]TP-RankS-GPR'!$A$3)</f>
        <v>1.9899085602370565</v>
      </c>
      <c r="N106" s="75">
        <f>+GETPIVOTDATA("Suma z WGGO_",'[1]TP-RankS-GPR'!$A$3)</f>
        <v>11.748140460128006</v>
      </c>
      <c r="O106" s="77">
        <f>+GETPIVOTDATA("Suma z _WP_",'[1]TP-RankS-GPR'!$A$3)</f>
        <v>70.617924528301884</v>
      </c>
      <c r="P106" s="70"/>
      <c r="Q106" s="78">
        <f>+GETPIVOTDATA("Średnia z PO",'[1]TP-RankS-GPR'!$A$3)</f>
        <v>7016.3145161290322</v>
      </c>
      <c r="R106" s="70"/>
      <c r="S106" s="77">
        <f>+GETPIVOTDATA("Średnia z DO",'[1]TP-RankS-GPR'!$A$3)</f>
        <v>1566.4596774193549</v>
      </c>
      <c r="T106" s="70"/>
      <c r="U106" s="75">
        <f>+GETPIVOTDATA("Suma z _ITW_",'[1]TP-RankS-GPR'!$A$3)</f>
        <v>0.45407843816612981</v>
      </c>
      <c r="V106" s="70"/>
      <c r="W106" s="77">
        <f>+GETPIVOTDATA("Średnia z PP",'[1]TP-RankS-GPR'!$A$3)</f>
        <v>34.193548387096776</v>
      </c>
      <c r="X106" s="77">
        <f>+GETPIVOTDATA("Średnia z PPCZ",'[1]TP-RankS-GPR'!$A$3)</f>
        <v>32.79032258064516</v>
      </c>
      <c r="Y106" s="78">
        <f>+GETPIVOTDATA("Średnia z PUR",'[1]TP-RankS-GPR'!$A$3)</f>
        <v>607.11290322580646</v>
      </c>
      <c r="Z106" s="75">
        <f>+GETPIVOTDATA("Średnia z WBG",'[1]TP-RankS-GPR'!$A$3)</f>
        <v>1.0491419354838714</v>
      </c>
      <c r="AA106" s="79"/>
      <c r="AB106" s="80"/>
    </row>
  </sheetData>
  <mergeCells count="19">
    <mergeCell ref="Z1:Z3"/>
    <mergeCell ref="AA1:AA3"/>
    <mergeCell ref="AB1:AB3"/>
    <mergeCell ref="F2:G3"/>
    <mergeCell ref="H2:I3"/>
    <mergeCell ref="W2:W3"/>
    <mergeCell ref="X2:X3"/>
    <mergeCell ref="O1:P3"/>
    <mergeCell ref="Q1:R3"/>
    <mergeCell ref="S1:T3"/>
    <mergeCell ref="U1:V3"/>
    <mergeCell ref="W1:X1"/>
    <mergeCell ref="Y1:Y3"/>
    <mergeCell ref="N1:N3"/>
    <mergeCell ref="A1:B3"/>
    <mergeCell ref="C1:D3"/>
    <mergeCell ref="E1:E4"/>
    <mergeCell ref="F1:I1"/>
    <mergeCell ref="J1:K3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Arkusz1!GOS_ANAR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Zdzieborska Maria</dc:creator>
  <cp:lastModifiedBy>Krzys</cp:lastModifiedBy>
  <cp:lastPrinted>2013-01-04T10:32:55Z</cp:lastPrinted>
  <dcterms:created xsi:type="dcterms:W3CDTF">2013-01-04T09:01:48Z</dcterms:created>
  <dcterms:modified xsi:type="dcterms:W3CDTF">2013-04-10T09:25:03Z</dcterms:modified>
</cp:coreProperties>
</file>